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1730" tabRatio="803"/>
  </bookViews>
  <sheets>
    <sheet name="2025г" sheetId="35" r:id="rId1"/>
  </sheets>
  <definedNames>
    <definedName name="_xlnm.Print_Titles" localSheetId="0">'2025г'!$9:$10</definedName>
    <definedName name="_xlnm.Print_Area" localSheetId="0">'2025г'!$A$1:$F$1447</definedName>
  </definedNames>
  <calcPr calcId="162913" concurrentCalc="0"/>
</workbook>
</file>

<file path=xl/calcChain.xml><?xml version="1.0" encoding="utf-8"?>
<calcChain xmlns="http://schemas.openxmlformats.org/spreadsheetml/2006/main">
  <c r="G756" i="35" l="1"/>
  <c r="G1431" i="35"/>
  <c r="G1421" i="35"/>
  <c r="G1396" i="35"/>
  <c r="G1386" i="35"/>
  <c r="G1384" i="35"/>
  <c r="G1372" i="35"/>
  <c r="G1353" i="35"/>
  <c r="G1337" i="35"/>
  <c r="G1328" i="35"/>
  <c r="G1323" i="35"/>
  <c r="G1314" i="35"/>
  <c r="G1309" i="35"/>
  <c r="G1306" i="35"/>
  <c r="G1304" i="35"/>
  <c r="G1299" i="35"/>
  <c r="G1294" i="35"/>
  <c r="G1284" i="35"/>
  <c r="G1281" i="35"/>
  <c r="G1224" i="35"/>
  <c r="G1220" i="35"/>
  <c r="G1210" i="35"/>
  <c r="G1206" i="35"/>
  <c r="G1171" i="35"/>
  <c r="G1159" i="35"/>
  <c r="G1129" i="35"/>
  <c r="G1097" i="35"/>
  <c r="G1093" i="35"/>
  <c r="G805" i="35"/>
  <c r="G803" i="35"/>
  <c r="G771" i="35"/>
  <c r="G722" i="35"/>
  <c r="G688" i="35"/>
  <c r="G667" i="35"/>
  <c r="G654" i="35"/>
  <c r="G649" i="35"/>
  <c r="G642" i="35"/>
  <c r="G635" i="35"/>
  <c r="G624" i="35"/>
  <c r="G533" i="35"/>
  <c r="G531" i="35"/>
  <c r="G529" i="35"/>
  <c r="G515" i="35"/>
  <c r="G477" i="35"/>
  <c r="G458" i="35"/>
  <c r="G449" i="35"/>
  <c r="G419" i="35"/>
  <c r="G413" i="35"/>
  <c r="G403" i="35"/>
  <c r="G379" i="35"/>
  <c r="G368" i="35"/>
  <c r="G358" i="35"/>
  <c r="G340" i="35"/>
  <c r="G278" i="35"/>
  <c r="G263" i="35"/>
  <c r="G218" i="35"/>
  <c r="G190" i="35"/>
  <c r="G183" i="35"/>
  <c r="G161" i="35"/>
  <c r="G137" i="35"/>
  <c r="G123" i="35"/>
  <c r="G113" i="35"/>
  <c r="G87" i="35"/>
  <c r="G61" i="35"/>
  <c r="G49" i="35"/>
  <c r="G536" i="35"/>
  <c r="G24" i="35"/>
  <c r="G12" i="35"/>
  <c r="G1439" i="35"/>
  <c r="D50" i="35"/>
  <c r="A14" i="35"/>
  <c r="A15" i="35"/>
  <c r="A16" i="35"/>
  <c r="A17" i="35"/>
  <c r="A18" i="35"/>
  <c r="A19" i="35"/>
  <c r="A20" i="35"/>
  <c r="A21" i="35"/>
  <c r="A22" i="35"/>
  <c r="A23" i="35"/>
  <c r="A25" i="35"/>
  <c r="A26" i="35"/>
  <c r="A27" i="35"/>
  <c r="A28" i="35"/>
  <c r="A29" i="35"/>
  <c r="A30" i="35"/>
  <c r="A31" i="35"/>
  <c r="A32" i="35"/>
  <c r="A33" i="35"/>
  <c r="A34" i="35"/>
  <c r="A35" i="35"/>
  <c r="A36" i="35"/>
  <c r="A37" i="35"/>
  <c r="A38" i="35"/>
  <c r="A39" i="35"/>
  <c r="A40" i="35"/>
  <c r="A41" i="35"/>
  <c r="A42" i="35"/>
  <c r="A43" i="35"/>
  <c r="A44" i="35"/>
  <c r="A45" i="35"/>
  <c r="A46" i="35"/>
  <c r="A47" i="35"/>
  <c r="A50" i="35"/>
  <c r="A51" i="35"/>
  <c r="A52" i="35"/>
  <c r="A53" i="35"/>
  <c r="A54" i="35"/>
  <c r="A55" i="35"/>
  <c r="A56" i="35"/>
  <c r="A57" i="35"/>
  <c r="A58" i="35"/>
  <c r="A59" i="35"/>
  <c r="A60"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4" i="35"/>
  <c r="A115" i="35"/>
  <c r="A116" i="35"/>
  <c r="A117" i="35"/>
  <c r="A118" i="35"/>
  <c r="A119" i="35"/>
  <c r="A120" i="35"/>
  <c r="A121" i="35"/>
  <c r="A122" i="35"/>
  <c r="A124" i="35"/>
  <c r="A125" i="35"/>
  <c r="A126" i="35"/>
  <c r="A127" i="35"/>
  <c r="A128" i="35"/>
  <c r="A129" i="35"/>
  <c r="A130" i="35"/>
  <c r="A131" i="35"/>
  <c r="A132" i="35"/>
  <c r="A133" i="35"/>
  <c r="A134" i="35"/>
  <c r="A135" i="35"/>
  <c r="A136" i="35"/>
  <c r="A138" i="35"/>
  <c r="A139" i="35"/>
  <c r="A140" i="35"/>
  <c r="A141" i="35"/>
  <c r="A142" i="35"/>
  <c r="A143" i="35"/>
  <c r="A144" i="35"/>
  <c r="A145" i="35"/>
  <c r="A146" i="35"/>
  <c r="A147" i="35"/>
  <c r="A148" i="35"/>
  <c r="A149" i="35"/>
  <c r="A150" i="35"/>
  <c r="A151" i="35"/>
  <c r="A152" i="35"/>
  <c r="A153" i="35"/>
  <c r="A154" i="35"/>
  <c r="A155" i="35"/>
  <c r="A156" i="35"/>
  <c r="A157" i="35"/>
  <c r="A158" i="35"/>
  <c r="A159" i="35"/>
  <c r="A162" i="35"/>
  <c r="A163" i="35"/>
  <c r="A164" i="35"/>
  <c r="A165" i="35"/>
  <c r="A166" i="35"/>
  <c r="A167" i="35"/>
  <c r="A168" i="35"/>
  <c r="A169" i="35"/>
  <c r="A170" i="35"/>
  <c r="A171" i="35"/>
  <c r="A172" i="35"/>
  <c r="A173" i="35"/>
  <c r="A174" i="35"/>
  <c r="A175" i="35"/>
  <c r="A176" i="35"/>
  <c r="A177" i="35"/>
  <c r="A178" i="35"/>
  <c r="A179" i="35"/>
  <c r="A180" i="35"/>
  <c r="A181" i="35"/>
  <c r="A182" i="35"/>
  <c r="A184" i="35"/>
  <c r="A185" i="35"/>
  <c r="A186" i="35"/>
  <c r="A187" i="35"/>
  <c r="A188" i="35"/>
  <c r="A189"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4" i="35"/>
  <c r="A265" i="35"/>
  <c r="A266" i="35"/>
  <c r="A267" i="35"/>
  <c r="A268" i="35"/>
  <c r="A269" i="35"/>
  <c r="A270" i="35"/>
  <c r="A271" i="35"/>
  <c r="A272" i="35"/>
  <c r="A273" i="35"/>
  <c r="A274" i="35"/>
  <c r="A275" i="35"/>
  <c r="A276" i="35"/>
  <c r="A277"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41" i="35"/>
  <c r="A342" i="35"/>
  <c r="A343" i="35"/>
  <c r="A344" i="35"/>
  <c r="A345" i="35"/>
  <c r="A346" i="35"/>
  <c r="A347" i="35"/>
  <c r="A348" i="35"/>
  <c r="A349" i="35"/>
  <c r="A350" i="35"/>
  <c r="A351" i="35"/>
  <c r="A352" i="35"/>
  <c r="A353" i="35"/>
  <c r="A354" i="35"/>
  <c r="A355" i="35"/>
  <c r="A356" i="35"/>
  <c r="A357" i="35"/>
  <c r="A359" i="35"/>
  <c r="A360" i="35"/>
  <c r="A361" i="35"/>
  <c r="A362" i="35"/>
  <c r="A363" i="35"/>
  <c r="A364" i="35"/>
  <c r="A365" i="35"/>
  <c r="A366" i="35"/>
  <c r="A367" i="35"/>
  <c r="A369" i="35"/>
  <c r="A370" i="35"/>
  <c r="A371" i="35"/>
  <c r="A372" i="35"/>
  <c r="A373" i="35"/>
  <c r="A374" i="35"/>
  <c r="A375" i="35"/>
  <c r="A376" i="35"/>
  <c r="A377" i="35"/>
  <c r="A378" i="35"/>
  <c r="A380" i="35"/>
  <c r="A381" i="35"/>
  <c r="A382" i="35"/>
  <c r="A383" i="35"/>
  <c r="A384" i="35"/>
  <c r="A385" i="35"/>
  <c r="A386" i="35"/>
  <c r="A387" i="35"/>
  <c r="A388" i="35"/>
  <c r="A389" i="35"/>
  <c r="A390" i="35"/>
  <c r="A391" i="35"/>
  <c r="A392" i="35"/>
  <c r="A393" i="35"/>
  <c r="A394" i="35"/>
  <c r="A395" i="35"/>
  <c r="A396" i="35"/>
  <c r="A397" i="35"/>
  <c r="A398" i="35"/>
  <c r="A399" i="35"/>
  <c r="A400" i="35"/>
  <c r="A401" i="35"/>
  <c r="A404" i="35"/>
  <c r="A405" i="35"/>
  <c r="A406" i="35"/>
  <c r="A407" i="35"/>
  <c r="A408" i="35"/>
  <c r="A409" i="35"/>
  <c r="A410" i="35"/>
  <c r="A411" i="35"/>
  <c r="A412" i="35"/>
  <c r="A414" i="35"/>
  <c r="A415" i="35"/>
  <c r="A416" i="35"/>
  <c r="A417" i="35"/>
  <c r="A418"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50" i="35"/>
  <c r="A451" i="35"/>
  <c r="A452" i="35"/>
  <c r="A453" i="35"/>
  <c r="A454" i="35"/>
  <c r="A455" i="35"/>
  <c r="A456" i="35"/>
  <c r="A457" i="35"/>
  <c r="A459" i="35"/>
  <c r="A460" i="35"/>
  <c r="A461" i="35"/>
  <c r="A462" i="35"/>
  <c r="A463" i="35"/>
  <c r="A464" i="35"/>
  <c r="A465" i="35"/>
  <c r="A466" i="35"/>
  <c r="A467" i="35"/>
  <c r="A468" i="35"/>
  <c r="A469" i="35"/>
  <c r="A470" i="35"/>
  <c r="A471" i="35"/>
  <c r="A472" i="35"/>
  <c r="A473" i="35"/>
  <c r="A474" i="35"/>
  <c r="A475" i="35"/>
  <c r="A476"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511" i="35"/>
  <c r="A512" i="35"/>
  <c r="A513" i="35"/>
  <c r="A514" i="35"/>
  <c r="A516" i="35"/>
  <c r="A517" i="35"/>
  <c r="A518" i="35"/>
  <c r="A519" i="35"/>
  <c r="A520" i="35"/>
  <c r="A521" i="35"/>
  <c r="A522" i="35"/>
  <c r="A523" i="35"/>
  <c r="A524" i="35"/>
  <c r="A525" i="35"/>
  <c r="A526" i="35"/>
  <c r="A527" i="35"/>
  <c r="A528" i="35"/>
  <c r="A530" i="35"/>
  <c r="A532" i="35"/>
  <c r="A534" i="35"/>
  <c r="A535" i="35"/>
  <c r="A537" i="35"/>
  <c r="A538" i="35"/>
  <c r="A539" i="35"/>
  <c r="A540" i="35"/>
  <c r="A541" i="35"/>
  <c r="A542" i="35"/>
  <c r="A543" i="35"/>
  <c r="A544" i="35"/>
  <c r="A545" i="35"/>
  <c r="A546" i="35"/>
  <c r="A547" i="35"/>
  <c r="A548" i="35"/>
  <c r="A549" i="35"/>
  <c r="A550" i="35"/>
  <c r="A551" i="35"/>
  <c r="A552" i="35"/>
  <c r="A553" i="35"/>
  <c r="A554" i="35"/>
  <c r="A555" i="35"/>
  <c r="A556" i="35"/>
  <c r="A557" i="35"/>
  <c r="A558" i="35"/>
  <c r="A559" i="35"/>
  <c r="A560" i="35"/>
  <c r="A561" i="35"/>
  <c r="A562" i="35"/>
  <c r="A563" i="35"/>
  <c r="A564" i="35"/>
  <c r="A565" i="35"/>
  <c r="A566" i="35"/>
  <c r="A567" i="35"/>
  <c r="A568" i="35"/>
  <c r="A569" i="35"/>
  <c r="A570" i="35"/>
  <c r="A571" i="35"/>
  <c r="A572" i="35"/>
  <c r="A573" i="35"/>
  <c r="A574" i="35"/>
  <c r="A575" i="35"/>
  <c r="A576" i="35"/>
  <c r="A577" i="35"/>
  <c r="A578" i="35"/>
  <c r="A579" i="35"/>
  <c r="A580" i="35"/>
  <c r="A581" i="35"/>
  <c r="A582" i="35"/>
  <c r="A583" i="35"/>
  <c r="A584" i="35"/>
  <c r="A585" i="35"/>
  <c r="A586" i="35"/>
  <c r="A587" i="35"/>
  <c r="A588" i="35"/>
  <c r="A589" i="35"/>
  <c r="A590" i="35"/>
  <c r="A591" i="35"/>
  <c r="A592" i="35"/>
  <c r="A593" i="35"/>
  <c r="A594" i="35"/>
  <c r="A595" i="35"/>
  <c r="A596" i="35"/>
  <c r="A597" i="35"/>
  <c r="A598" i="35"/>
  <c r="A599" i="35"/>
  <c r="A600" i="35"/>
  <c r="A601" i="35"/>
  <c r="A602" i="35"/>
  <c r="A603" i="35"/>
  <c r="A604" i="35"/>
  <c r="A605" i="35"/>
  <c r="A606" i="35"/>
  <c r="A607" i="35"/>
  <c r="A608" i="35"/>
  <c r="A609" i="35"/>
  <c r="A610" i="35"/>
  <c r="A611" i="35"/>
  <c r="A612" i="35"/>
  <c r="A613" i="35"/>
  <c r="A614" i="35"/>
  <c r="A615" i="35"/>
  <c r="A616" i="35"/>
  <c r="A617" i="35"/>
  <c r="A618" i="35"/>
  <c r="A625" i="35"/>
  <c r="A626" i="35"/>
  <c r="A627" i="35"/>
  <c r="A628" i="35"/>
  <c r="A629" i="35"/>
  <c r="A630" i="35"/>
  <c r="A631" i="35"/>
  <c r="A632" i="35"/>
  <c r="A633" i="35"/>
  <c r="A634" i="35"/>
  <c r="A636" i="35"/>
  <c r="A637" i="35"/>
  <c r="A638" i="35"/>
  <c r="A639" i="35"/>
  <c r="A640" i="35"/>
  <c r="A641" i="35"/>
  <c r="A643" i="35"/>
  <c r="A644" i="35"/>
  <c r="A645" i="35"/>
  <c r="A646" i="35"/>
  <c r="A647" i="35"/>
  <c r="A648" i="35"/>
  <c r="A650" i="35"/>
  <c r="A651" i="35"/>
  <c r="A652" i="35"/>
  <c r="A653" i="35"/>
  <c r="A655" i="35"/>
  <c r="A656" i="35"/>
  <c r="A657" i="35"/>
  <c r="A658" i="35"/>
  <c r="A659" i="35"/>
  <c r="A660" i="35"/>
  <c r="A661" i="35"/>
  <c r="A662" i="35"/>
  <c r="A663" i="35"/>
  <c r="A664" i="35"/>
  <c r="A665" i="35"/>
  <c r="A666" i="35"/>
  <c r="A668" i="35"/>
  <c r="A669" i="35"/>
  <c r="A670" i="35"/>
  <c r="A671" i="35"/>
  <c r="A672" i="35"/>
  <c r="A673" i="35"/>
  <c r="A674" i="35"/>
  <c r="A675" i="35"/>
  <c r="A676" i="35"/>
  <c r="A677" i="35"/>
  <c r="A678" i="35"/>
  <c r="A679" i="35"/>
  <c r="A680" i="35"/>
  <c r="A681" i="35"/>
  <c r="A682" i="35"/>
  <c r="A683" i="35"/>
  <c r="A684" i="35"/>
  <c r="A685" i="35"/>
  <c r="A686" i="35"/>
  <c r="A687" i="35"/>
  <c r="A689" i="35"/>
  <c r="A690" i="35"/>
  <c r="A691" i="35"/>
  <c r="A692" i="35"/>
  <c r="A693" i="35"/>
  <c r="A694" i="35"/>
  <c r="A695" i="35"/>
  <c r="A696" i="35"/>
  <c r="A697" i="35"/>
  <c r="A698" i="35"/>
  <c r="A699" i="35"/>
  <c r="A700" i="35"/>
  <c r="A701" i="35"/>
  <c r="A702" i="35"/>
  <c r="A703" i="35"/>
  <c r="A704" i="35"/>
  <c r="A705" i="35"/>
  <c r="A706" i="35"/>
  <c r="A707" i="35"/>
  <c r="A708" i="35"/>
  <c r="A709" i="35"/>
  <c r="A710" i="35"/>
  <c r="A711" i="35"/>
  <c r="A712" i="35"/>
  <c r="A713" i="35"/>
  <c r="A714" i="35"/>
  <c r="A715" i="35"/>
  <c r="A716" i="35"/>
  <c r="A717" i="35"/>
  <c r="A718" i="35"/>
  <c r="A719" i="35"/>
  <c r="A720" i="35"/>
  <c r="A721" i="35"/>
  <c r="A723" i="35"/>
  <c r="A725" i="35"/>
  <c r="A726" i="35"/>
  <c r="A727" i="35"/>
  <c r="A728" i="35"/>
  <c r="A729" i="35"/>
  <c r="A730" i="35"/>
  <c r="A731" i="35"/>
  <c r="A732" i="35"/>
  <c r="A733" i="35"/>
  <c r="A734" i="35"/>
  <c r="A735" i="35"/>
  <c r="A736" i="35"/>
  <c r="A737" i="35"/>
  <c r="A738" i="35"/>
  <c r="A739" i="35"/>
  <c r="A740" i="35"/>
  <c r="A741" i="35"/>
  <c r="A742" i="35"/>
  <c r="A743" i="35"/>
  <c r="A744" i="35"/>
  <c r="A745" i="35"/>
  <c r="A746" i="35"/>
  <c r="A747" i="35"/>
  <c r="A748" i="35"/>
  <c r="A749" i="35"/>
  <c r="A750" i="35"/>
  <c r="A751" i="35"/>
  <c r="A752" i="35"/>
  <c r="A753" i="35"/>
  <c r="A754" i="35"/>
  <c r="A757" i="35"/>
  <c r="A758" i="35"/>
  <c r="A759" i="35"/>
  <c r="A760" i="35"/>
  <c r="A761" i="35"/>
  <c r="A762" i="35"/>
  <c r="A763" i="35"/>
  <c r="A764" i="35"/>
  <c r="A765" i="35"/>
  <c r="A766" i="35"/>
  <c r="A772" i="35"/>
  <c r="A773" i="35"/>
  <c r="A774" i="35"/>
  <c r="A775" i="35"/>
  <c r="A776" i="35"/>
  <c r="A777" i="35"/>
  <c r="A778" i="35"/>
  <c r="A779" i="35"/>
  <c r="A780" i="35"/>
  <c r="A781" i="35"/>
  <c r="A782" i="35"/>
  <c r="A783" i="35"/>
  <c r="A784" i="35"/>
  <c r="A785" i="35"/>
  <c r="A786" i="35"/>
  <c r="A787" i="35"/>
  <c r="A788" i="35"/>
  <c r="A789" i="35"/>
  <c r="A790" i="35"/>
  <c r="A791" i="35"/>
  <c r="A792" i="35"/>
  <c r="A793" i="35"/>
  <c r="A794" i="35"/>
  <c r="A795" i="35"/>
  <c r="A796" i="35"/>
  <c r="A797" i="35"/>
  <c r="A798" i="35"/>
  <c r="A799" i="35"/>
  <c r="A804" i="35"/>
  <c r="A807" i="35"/>
  <c r="A808" i="35"/>
  <c r="A809" i="35"/>
  <c r="A810" i="35"/>
  <c r="A811" i="35"/>
  <c r="A812" i="35"/>
  <c r="A813" i="35"/>
  <c r="A814" i="35"/>
  <c r="A815" i="35"/>
  <c r="A816" i="35"/>
  <c r="A817" i="35"/>
  <c r="A819" i="35"/>
  <c r="A820" i="35"/>
  <c r="A821" i="35"/>
  <c r="A822" i="35"/>
  <c r="A823" i="35"/>
  <c r="A824" i="35"/>
  <c r="A825" i="35"/>
  <c r="A826" i="35"/>
  <c r="A829" i="35"/>
  <c r="A830" i="35"/>
  <c r="A831" i="35"/>
  <c r="A832" i="35"/>
  <c r="A833" i="35"/>
  <c r="A834" i="35"/>
  <c r="A835" i="35"/>
  <c r="A837" i="35"/>
  <c r="A838" i="35"/>
  <c r="A839" i="35"/>
  <c r="A840" i="35"/>
  <c r="A841" i="35"/>
  <c r="A842" i="35"/>
  <c r="A843" i="35"/>
  <c r="A844" i="35"/>
  <c r="A845" i="35"/>
  <c r="A847" i="35"/>
  <c r="A848" i="35"/>
  <c r="A849" i="35"/>
  <c r="A850" i="35"/>
  <c r="A851" i="35"/>
  <c r="A852" i="35"/>
  <c r="A853" i="35"/>
  <c r="A854" i="35"/>
  <c r="A855" i="35"/>
  <c r="A856" i="35"/>
  <c r="A857" i="35"/>
  <c r="A858" i="35"/>
  <c r="A859" i="35"/>
  <c r="A860" i="35"/>
  <c r="A861" i="35"/>
  <c r="A862" i="35"/>
  <c r="A863" i="35"/>
  <c r="A865" i="35"/>
  <c r="A866" i="35"/>
  <c r="A867" i="35"/>
  <c r="A868" i="35"/>
  <c r="A869" i="35"/>
  <c r="A870" i="35"/>
  <c r="A871" i="35"/>
  <c r="A872" i="35"/>
  <c r="A874" i="35"/>
  <c r="A875" i="35"/>
  <c r="A876" i="35"/>
  <c r="A877" i="35"/>
  <c r="A878" i="35"/>
  <c r="A879" i="35"/>
  <c r="A880" i="35"/>
  <c r="A881" i="35"/>
  <c r="A883" i="35"/>
  <c r="A884" i="35"/>
  <c r="A885" i="35"/>
  <c r="A886" i="35"/>
  <c r="A887" i="35"/>
  <c r="A888" i="35"/>
  <c r="A889" i="35"/>
  <c r="A890" i="35"/>
  <c r="A891" i="35"/>
  <c r="A892" i="35"/>
  <c r="A893" i="35"/>
  <c r="A895" i="35"/>
  <c r="A896" i="35"/>
  <c r="A897" i="35"/>
  <c r="A898" i="35"/>
  <c r="A899" i="35"/>
  <c r="A900" i="35"/>
  <c r="A901" i="35"/>
  <c r="A902" i="35"/>
  <c r="A903" i="35"/>
  <c r="A904" i="35"/>
  <c r="A905" i="35"/>
  <c r="A906" i="35"/>
  <c r="A907" i="35"/>
  <c r="A909" i="35"/>
  <c r="A910" i="35"/>
  <c r="A911" i="35"/>
  <c r="A912" i="35"/>
  <c r="A913" i="35"/>
  <c r="A914" i="35"/>
  <c r="A915" i="35"/>
  <c r="A916" i="35"/>
  <c r="A917" i="35"/>
  <c r="A918" i="35"/>
  <c r="A919" i="35"/>
  <c r="A920" i="35"/>
  <c r="A921" i="35"/>
  <c r="A922" i="35"/>
  <c r="A923" i="35"/>
  <c r="A924" i="35"/>
  <c r="A925" i="35"/>
  <c r="A926" i="35"/>
  <c r="A927" i="35"/>
  <c r="A928" i="35"/>
  <c r="A929" i="35"/>
  <c r="A930" i="35"/>
  <c r="A931" i="35"/>
  <c r="A932" i="35"/>
  <c r="A933" i="35"/>
  <c r="A934" i="35"/>
  <c r="A935" i="35"/>
  <c r="A936" i="35"/>
  <c r="A937" i="35"/>
  <c r="A938" i="35"/>
  <c r="A939" i="35"/>
  <c r="A940" i="35"/>
  <c r="A941" i="35"/>
  <c r="A942" i="35"/>
  <c r="A943" i="35"/>
  <c r="A944" i="35"/>
  <c r="A945" i="35"/>
  <c r="A946" i="35"/>
  <c r="A948" i="35"/>
  <c r="A950" i="35"/>
  <c r="A952" i="35"/>
  <c r="A953" i="35"/>
  <c r="A954" i="35"/>
  <c r="A955" i="35"/>
  <c r="A956" i="35"/>
  <c r="A957" i="35"/>
  <c r="A958" i="35"/>
  <c r="A959" i="35"/>
  <c r="A960" i="35"/>
  <c r="A961" i="35"/>
  <c r="A962" i="35"/>
  <c r="A963" i="35"/>
  <c r="A964" i="35"/>
  <c r="A965" i="35"/>
  <c r="A966" i="35"/>
  <c r="A967" i="35"/>
  <c r="A968" i="35"/>
  <c r="A969" i="35"/>
  <c r="A970" i="35"/>
  <c r="A971" i="35"/>
  <c r="A972" i="35"/>
  <c r="A973" i="35"/>
  <c r="A974" i="35"/>
  <c r="A975" i="35"/>
  <c r="A976" i="35"/>
  <c r="A977" i="35"/>
  <c r="A978" i="35"/>
  <c r="A979" i="35"/>
  <c r="A980" i="35"/>
  <c r="A981" i="35"/>
  <c r="A982" i="35"/>
  <c r="A983" i="35"/>
  <c r="A984" i="35"/>
  <c r="A985" i="35"/>
  <c r="A986" i="35"/>
  <c r="A987" i="35"/>
  <c r="A988" i="35"/>
  <c r="A989" i="35"/>
  <c r="A990" i="35"/>
  <c r="A991" i="35"/>
  <c r="A992" i="35"/>
  <c r="A993" i="35"/>
  <c r="A994" i="35"/>
  <c r="A995" i="35"/>
  <c r="A996" i="35"/>
  <c r="A997" i="35"/>
  <c r="A998" i="35"/>
  <c r="A999" i="35"/>
  <c r="A1000" i="35"/>
  <c r="A1001" i="35"/>
  <c r="A1002" i="35"/>
  <c r="A1003" i="35"/>
  <c r="A1004" i="35"/>
  <c r="A1005" i="35"/>
  <c r="A1006" i="35"/>
  <c r="A1007" i="35"/>
  <c r="A1008" i="35"/>
  <c r="A1009" i="35"/>
  <c r="A1010" i="35"/>
  <c r="A1011" i="35"/>
  <c r="A1012" i="35"/>
  <c r="A1013" i="35"/>
  <c r="A1014" i="35"/>
  <c r="A1015" i="35"/>
  <c r="A1016" i="35"/>
  <c r="A1017" i="35"/>
  <c r="A1018" i="35"/>
  <c r="A1019" i="35"/>
  <c r="A1020" i="35"/>
  <c r="A1021" i="35"/>
  <c r="A1022" i="35"/>
  <c r="A1023" i="35"/>
  <c r="A1024" i="35"/>
  <c r="A1025" i="35"/>
  <c r="A1026" i="35"/>
  <c r="A1027" i="35"/>
  <c r="A1028" i="35"/>
  <c r="A1029" i="35"/>
  <c r="A1030" i="35"/>
  <c r="A1031" i="35"/>
  <c r="A1032" i="35"/>
  <c r="A1033" i="35"/>
  <c r="A1034" i="35"/>
  <c r="A1035" i="35"/>
  <c r="A1036" i="35"/>
  <c r="A1037" i="35"/>
  <c r="A1038" i="35"/>
  <c r="A1039" i="35"/>
  <c r="A1040" i="35"/>
  <c r="A1041" i="35"/>
  <c r="A1042" i="35"/>
  <c r="A1043" i="35"/>
  <c r="A1044" i="35"/>
  <c r="A1045" i="35"/>
  <c r="A1046" i="35"/>
  <c r="A1047" i="35"/>
  <c r="A1048" i="35"/>
  <c r="A1049" i="35"/>
  <c r="A1050" i="35"/>
  <c r="A1051" i="35"/>
  <c r="A1052" i="35"/>
  <c r="A1053" i="35"/>
  <c r="A1054" i="35"/>
  <c r="A1055" i="35"/>
  <c r="A1056" i="35"/>
  <c r="A1057" i="35"/>
  <c r="A1058" i="35"/>
  <c r="A1059" i="35"/>
  <c r="A1060" i="35"/>
  <c r="A1061" i="35"/>
  <c r="A1062" i="35"/>
  <c r="A1063" i="35"/>
  <c r="A1064" i="35"/>
  <c r="A1065" i="35"/>
  <c r="A1066" i="35"/>
  <c r="A1067" i="35"/>
  <c r="A1068" i="35"/>
  <c r="A1069" i="35"/>
  <c r="A1070" i="35"/>
  <c r="A1071" i="35"/>
  <c r="A1072" i="35"/>
  <c r="A1073" i="35"/>
  <c r="A1074" i="35"/>
  <c r="A1075" i="35"/>
  <c r="A1076" i="35"/>
  <c r="A1077" i="35"/>
  <c r="A1078" i="35"/>
  <c r="A1079" i="35"/>
  <c r="A1080" i="35"/>
  <c r="A1081" i="35"/>
  <c r="A1082" i="35"/>
  <c r="A1083" i="35"/>
  <c r="A1084" i="35"/>
  <c r="A1085" i="35"/>
  <c r="A1086" i="35"/>
  <c r="A1087" i="35"/>
  <c r="A1088" i="35"/>
  <c r="A1089" i="35"/>
  <c r="A1090" i="35"/>
  <c r="A1091" i="35"/>
  <c r="A1092" i="35"/>
  <c r="A1094" i="35"/>
  <c r="A1098" i="35"/>
  <c r="A1099" i="35"/>
  <c r="A1100" i="35"/>
  <c r="A1101" i="35"/>
  <c r="A1102" i="35"/>
  <c r="A1103" i="35"/>
  <c r="A1104" i="35"/>
  <c r="A1105" i="35"/>
  <c r="A1106" i="35"/>
  <c r="A1107" i="35"/>
  <c r="A1108" i="35"/>
  <c r="A1109" i="35"/>
  <c r="A1110" i="35"/>
  <c r="A1111" i="35"/>
  <c r="A1112" i="35"/>
  <c r="A1113" i="35"/>
  <c r="A1114" i="35"/>
  <c r="A1115" i="35"/>
  <c r="A1116" i="35"/>
  <c r="A1117" i="35"/>
  <c r="A1118" i="35"/>
  <c r="A1119" i="35"/>
  <c r="A1120" i="35"/>
  <c r="A1121" i="35"/>
  <c r="A1122" i="35"/>
  <c r="A1123" i="35"/>
  <c r="A1124" i="35"/>
  <c r="A1125" i="35"/>
  <c r="A1126" i="35"/>
  <c r="A1127" i="35"/>
  <c r="A1128" i="35"/>
  <c r="A1130" i="35"/>
  <c r="A1131" i="35"/>
  <c r="A1132" i="35"/>
  <c r="A1133" i="35"/>
  <c r="A1134" i="35"/>
  <c r="A1135" i="35"/>
  <c r="A1136" i="35"/>
  <c r="A1137" i="35"/>
  <c r="A1138" i="35"/>
  <c r="A1139" i="35"/>
  <c r="A1140" i="35"/>
  <c r="A1141" i="35"/>
  <c r="A1142" i="35"/>
  <c r="A1143" i="35"/>
  <c r="A1144" i="35"/>
  <c r="A1145" i="35"/>
  <c r="A1146" i="35"/>
  <c r="A1147" i="35"/>
  <c r="A1148" i="35"/>
  <c r="A1149" i="35"/>
  <c r="A1150" i="35"/>
  <c r="A1151" i="35"/>
  <c r="A1152" i="35"/>
  <c r="A1153" i="35"/>
  <c r="A1154" i="35"/>
  <c r="A1155" i="35"/>
  <c r="A1156" i="35"/>
  <c r="A1160" i="35"/>
  <c r="A1161" i="35"/>
  <c r="A1162" i="35"/>
  <c r="A1163" i="35"/>
  <c r="A1164" i="35"/>
  <c r="A1165" i="35"/>
  <c r="A1166" i="35"/>
  <c r="A1167" i="35"/>
  <c r="A1168" i="35"/>
  <c r="A1172" i="35"/>
  <c r="A1173" i="35"/>
  <c r="A1174" i="35"/>
  <c r="A1175" i="35"/>
  <c r="A1176" i="35"/>
  <c r="A1177" i="35"/>
  <c r="A1178" i="35"/>
  <c r="A1179" i="35"/>
  <c r="A1180" i="35"/>
  <c r="A1181" i="35"/>
  <c r="A1182" i="35"/>
  <c r="A1183" i="35"/>
  <c r="A1184" i="35"/>
  <c r="A1185" i="35"/>
  <c r="A1186" i="35"/>
  <c r="A1187" i="35"/>
  <c r="A1188" i="35"/>
  <c r="A1189" i="35"/>
  <c r="A1190" i="35"/>
  <c r="A1191" i="35"/>
  <c r="A1192" i="35"/>
  <c r="A1193" i="35"/>
  <c r="A1194" i="35"/>
  <c r="A1195" i="35"/>
  <c r="A1196" i="35"/>
  <c r="A1197" i="35"/>
  <c r="A1198" i="35"/>
  <c r="A1199" i="35"/>
  <c r="A1200" i="35"/>
  <c r="A1207" i="35"/>
  <c r="A1208" i="35"/>
  <c r="A1209" i="35"/>
  <c r="A1211" i="35"/>
  <c r="A1212" i="35"/>
  <c r="A1213" i="35"/>
  <c r="A1214" i="35"/>
  <c r="A1215" i="35"/>
  <c r="A1216" i="35"/>
  <c r="A1217" i="35"/>
  <c r="A1218" i="35"/>
  <c r="A1219" i="35"/>
  <c r="A1221" i="35"/>
  <c r="A1222" i="35"/>
  <c r="A1223" i="35"/>
  <c r="A1225" i="35"/>
  <c r="A1226" i="35"/>
  <c r="A1227" i="35"/>
  <c r="A1228" i="35"/>
  <c r="A1229" i="35"/>
  <c r="A1230" i="35"/>
  <c r="A1231" i="35"/>
  <c r="A1232" i="35"/>
  <c r="A1233" i="35"/>
  <c r="A1234" i="35"/>
  <c r="A1235" i="35"/>
  <c r="A1236" i="35"/>
  <c r="A1237" i="35"/>
  <c r="A1238" i="35"/>
  <c r="A1239" i="35"/>
  <c r="A1240" i="35"/>
  <c r="A1241" i="35"/>
  <c r="A1242" i="35"/>
  <c r="A1243" i="35"/>
  <c r="A1244" i="35"/>
  <c r="A1245" i="35"/>
  <c r="A1246" i="35"/>
  <c r="A1247" i="35"/>
  <c r="A1248" i="35"/>
  <c r="A1249" i="35"/>
  <c r="A1250" i="35"/>
  <c r="A1251" i="35"/>
  <c r="A1252" i="35"/>
  <c r="A1253" i="35"/>
  <c r="A1254" i="35"/>
  <c r="A1255" i="35"/>
  <c r="A1256" i="35"/>
  <c r="A1257" i="35"/>
  <c r="A1258" i="35"/>
  <c r="A1259" i="35"/>
  <c r="A1260" i="35"/>
  <c r="A1261" i="35"/>
  <c r="A1262" i="35"/>
  <c r="A1263" i="35"/>
  <c r="A1264" i="35"/>
  <c r="A1265" i="35"/>
  <c r="A1266" i="35"/>
  <c r="A1267" i="35"/>
  <c r="A1268" i="35"/>
  <c r="A1269" i="35"/>
  <c r="A1270" i="35"/>
  <c r="A1271" i="35"/>
  <c r="A1272" i="35"/>
  <c r="A1273" i="35"/>
  <c r="A1274" i="35"/>
  <c r="A1275" i="35"/>
  <c r="A1276" i="35"/>
  <c r="A1277" i="35"/>
  <c r="A1278" i="35"/>
  <c r="A1279" i="35"/>
  <c r="A1280" i="35"/>
  <c r="A1282" i="35"/>
  <c r="A1283" i="35"/>
  <c r="A1285" i="35"/>
  <c r="A1286" i="35"/>
  <c r="A1287" i="35"/>
  <c r="A1288" i="35"/>
  <c r="A1289" i="35"/>
  <c r="A1290" i="35"/>
  <c r="A1291" i="35"/>
  <c r="A1292" i="35"/>
  <c r="A1293" i="35"/>
  <c r="A1295" i="35"/>
  <c r="A1296" i="35"/>
  <c r="A1297" i="35"/>
  <c r="A1298" i="35"/>
  <c r="A1300" i="35"/>
  <c r="A1301" i="35"/>
  <c r="A1302" i="35"/>
  <c r="A1303" i="35"/>
  <c r="A1305" i="35"/>
  <c r="A1307" i="35"/>
  <c r="A1308" i="35"/>
  <c r="A1310" i="35"/>
  <c r="A1311" i="35"/>
  <c r="A1312" i="35"/>
  <c r="A1313" i="35"/>
  <c r="A1315" i="35"/>
  <c r="A1316" i="35"/>
  <c r="A1317" i="35"/>
  <c r="A1318" i="35"/>
  <c r="A1319" i="35"/>
  <c r="A1320" i="35"/>
  <c r="A1321" i="35"/>
  <c r="A1322" i="35"/>
  <c r="A1324" i="35"/>
  <c r="A1325" i="35"/>
  <c r="A1326" i="35"/>
  <c r="A1327" i="35"/>
  <c r="A1329" i="35"/>
  <c r="A1330" i="35"/>
  <c r="A1331" i="35"/>
  <c r="A1332" i="35"/>
  <c r="A1333" i="35"/>
  <c r="A1334" i="35"/>
  <c r="A1335" i="35"/>
  <c r="A1336" i="35"/>
  <c r="A1338" i="35"/>
  <c r="A1339" i="35"/>
  <c r="A1340" i="35"/>
  <c r="A1341" i="35"/>
  <c r="A1342" i="35"/>
  <c r="A1343" i="35"/>
  <c r="A1344" i="35"/>
  <c r="A1345" i="35"/>
  <c r="A1346" i="35"/>
  <c r="A1347" i="35"/>
  <c r="A1348" i="35"/>
  <c r="A1349" i="35"/>
  <c r="A1350" i="35"/>
  <c r="A1351" i="35"/>
  <c r="A1354" i="35"/>
  <c r="A1355" i="35"/>
  <c r="A1356" i="35"/>
  <c r="A1357" i="35"/>
  <c r="A1358" i="35"/>
  <c r="A1359" i="35"/>
  <c r="A1360" i="35"/>
  <c r="A1361" i="35"/>
  <c r="A1362" i="35"/>
  <c r="A1363" i="35"/>
  <c r="A1364" i="35"/>
  <c r="A1365" i="35"/>
  <c r="A1366" i="35"/>
  <c r="A1367" i="35"/>
  <c r="A1368" i="35"/>
  <c r="A1369" i="35"/>
  <c r="A1370" i="35"/>
  <c r="A1371" i="35"/>
  <c r="A1373" i="35"/>
  <c r="A1374" i="35"/>
  <c r="A1375" i="35"/>
  <c r="A1376" i="35"/>
  <c r="A1377" i="35"/>
  <c r="A1378" i="35"/>
  <c r="A1379" i="35"/>
  <c r="A1380" i="35"/>
  <c r="A1381" i="35"/>
  <c r="A1382" i="35"/>
  <c r="A1387" i="35"/>
  <c r="A1388" i="35"/>
  <c r="A1389" i="35"/>
  <c r="A1390" i="35"/>
  <c r="A1391" i="35"/>
  <c r="A1392" i="35"/>
  <c r="A1393" i="35"/>
  <c r="A1394" i="35"/>
  <c r="A1395" i="35"/>
  <c r="A1397" i="35"/>
  <c r="A1398" i="35"/>
  <c r="A1399" i="35"/>
  <c r="A1400" i="35"/>
  <c r="A1401" i="35"/>
  <c r="A1402" i="35"/>
  <c r="A1403" i="35"/>
  <c r="A1404" i="35"/>
  <c r="A1405" i="35"/>
  <c r="A1406" i="35"/>
  <c r="A1407" i="35"/>
  <c r="A1408" i="35"/>
  <c r="A1409" i="35"/>
  <c r="A1410" i="35"/>
  <c r="A1411" i="35"/>
  <c r="A1412" i="35"/>
  <c r="A1413" i="35"/>
  <c r="A1414" i="35"/>
  <c r="A1415" i="35"/>
  <c r="A1416" i="35"/>
  <c r="A1422" i="35"/>
  <c r="A1423" i="35"/>
  <c r="A1424" i="35"/>
  <c r="A1425" i="35"/>
  <c r="A1426" i="35"/>
  <c r="A1427" i="35"/>
  <c r="A1428" i="35"/>
  <c r="A1429" i="35"/>
  <c r="A1432" i="35"/>
  <c r="A1433" i="35"/>
  <c r="A1434" i="35"/>
  <c r="A1435" i="35"/>
  <c r="A1436" i="35"/>
  <c r="A1437" i="35"/>
  <c r="A1438" i="35"/>
  <c r="D1156" i="35"/>
  <c r="D1155" i="35"/>
  <c r="D1153" i="35"/>
  <c r="D1150" i="35"/>
  <c r="D1148" i="35"/>
  <c r="D1146" i="35"/>
  <c r="D1142" i="35"/>
  <c r="D1139" i="35"/>
  <c r="D1135" i="35"/>
  <c r="D1130" i="35"/>
  <c r="D1127" i="35"/>
  <c r="D1055" i="35"/>
  <c r="D961" i="35"/>
  <c r="D957" i="35"/>
  <c r="D955" i="35"/>
  <c r="D952" i="35"/>
  <c r="D808" i="35"/>
  <c r="D795" i="35"/>
  <c r="D793" i="35"/>
  <c r="D792" i="35"/>
  <c r="D789" i="35"/>
  <c r="D788" i="35"/>
  <c r="D785" i="35"/>
  <c r="D783" i="35"/>
  <c r="D781" i="35"/>
  <c r="D762" i="35"/>
  <c r="D761" i="35"/>
  <c r="D758"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alcChain>
</file>

<file path=xl/comments1.xml><?xml version="1.0" encoding="utf-8"?>
<comments xmlns="http://schemas.openxmlformats.org/spreadsheetml/2006/main">
  <authors>
    <author>Автор</author>
  </authors>
  <commentList>
    <comment ref="G766"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<sst xmlns="http://schemas.openxmlformats.org/spreadsheetml/2006/main" count="5476" uniqueCount="1566">
  <si>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</si>
  <si>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</si>
  <si>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</si>
  <si>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</si>
  <si>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</si>
  <si>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</si>
  <si>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</si>
  <si>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</si>
  <si>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</si>
  <si>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</si>
  <si>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</si>
  <si>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</si>
  <si>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</si>
  <si>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</si>
  <si>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</si>
  <si>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</si>
  <si>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</si>
  <si>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</si>
  <si>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</si>
  <si>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</si>
  <si>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</si>
  <si>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</si>
  <si>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</si>
  <si>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</si>
  <si>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</si>
  <si>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</si>
  <si>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</si>
  <si>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</si>
  <si>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</si>
  <si>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</si>
  <si>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</si>
  <si>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</si>
  <si>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</si>
  <si>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</si>
  <si>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</si>
  <si>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</si>
  <si>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</si>
  <si>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</si>
  <si>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</si>
  <si>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</si>
  <si>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</si>
  <si>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</si>
  <si>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</si>
  <si>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</si>
  <si>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</si>
  <si>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</si>
  <si>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</si>
  <si>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</si>
  <si>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</si>
  <si>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</si>
  <si>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</si>
  <si>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</si>
  <si>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</si>
  <si>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</si>
  <si>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</si>
  <si>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</si>
  <si>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</si>
  <si>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</si>
  <si>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</si>
  <si>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</si>
  <si>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</si>
  <si>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</si>
  <si>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</si>
  <si>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</si>
  <si>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</si>
  <si>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</si>
  <si>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</si>
  <si>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</si>
  <si>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</si>
  <si>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</si>
  <si>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</si>
  <si>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</si>
  <si>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</si>
  <si>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</si>
  <si>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</si>
  <si>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</si>
  <si>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</si>
  <si>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</si>
  <si>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</si>
  <si>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</si>
  <si>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</si>
  <si>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</si>
  <si>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</si>
  <si>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</si>
  <si>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</si>
  <si>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</si>
  <si>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</si>
  <si>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</si>
  <si>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</si>
  <si>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</si>
  <si>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</si>
  <si>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</si>
  <si>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</si>
  <si>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</si>
  <si>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</si>
  <si>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</si>
  <si>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</si>
  <si>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</si>
  <si>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</si>
  <si>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</si>
  <si>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</si>
  <si>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</si>
  <si>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</si>
  <si>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</si>
  <si>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</si>
  <si>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</si>
  <si>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</si>
  <si>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</si>
  <si>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</si>
  <si>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</si>
  <si>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</si>
  <si>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</si>
  <si>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</si>
  <si>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</si>
  <si>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</si>
  <si>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</si>
  <si>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</si>
  <si>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</si>
  <si>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</si>
  <si>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</si>
  <si>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</si>
  <si>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</si>
  <si>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</si>
  <si>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</si>
  <si>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</si>
  <si>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</si>
  <si>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</si>
  <si>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</si>
  <si>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</si>
  <si>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</si>
  <si>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</si>
  <si>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</si>
  <si>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</si>
  <si>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</si>
  <si>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</si>
  <si>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</si>
  <si>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</si>
  <si>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</si>
  <si>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</si>
  <si>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</si>
  <si>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</si>
  <si>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</si>
  <si>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</si>
  <si>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</si>
  <si>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</si>
  <si>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</si>
  <si>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</si>
  <si>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</si>
  <si>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</si>
  <si>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</si>
  <si>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</si>
  <si>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</si>
  <si>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</si>
  <si>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</si>
  <si>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</si>
  <si>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</si>
  <si>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</si>
  <si>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</si>
  <si>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</si>
  <si>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</si>
  <si>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</si>
  <si>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</si>
  <si>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</si>
  <si>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</si>
  <si>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</si>
  <si>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</si>
  <si>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</si>
  <si>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</si>
  <si>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</si>
  <si>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</si>
  <si>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</si>
  <si>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</si>
  <si>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</si>
  <si>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</si>
  <si>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</si>
  <si>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</si>
  <si>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</si>
  <si>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</si>
  <si>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</si>
  <si>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</si>
  <si>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</si>
  <si>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</si>
  <si>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</si>
  <si>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</si>
  <si>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</si>
  <si>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</si>
  <si>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</si>
  <si>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</si>
  <si>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</si>
  <si>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</si>
  <si>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</si>
  <si>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</si>
  <si>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</si>
  <si>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</si>
  <si>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</si>
  <si>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</si>
  <si>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</si>
  <si>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</si>
  <si>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</si>
  <si>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</si>
  <si>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</si>
  <si>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</si>
  <si>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</si>
  <si>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</si>
  <si>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</si>
  <si>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</si>
  <si>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</si>
  <si>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</si>
  <si>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</si>
  <si>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</si>
  <si>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</si>
  <si>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</si>
  <si>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</si>
  <si>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</si>
  <si>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</si>
  <si>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</si>
  <si>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</si>
  <si>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</si>
  <si>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</si>
  <si>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</si>
  <si>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</si>
  <si>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</si>
  <si>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</si>
  <si>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</si>
  <si>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</si>
  <si>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</si>
  <si>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</si>
  <si>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</si>
  <si>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</si>
  <si>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</si>
  <si>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</si>
  <si>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</si>
  <si>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</si>
  <si>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</si>
  <si>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</si>
  <si>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</si>
  <si>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</si>
  <si>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</si>
  <si>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</si>
  <si>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</si>
  <si>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</si>
  <si>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</si>
  <si>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</si>
  <si>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</si>
  <si>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</si>
  <si>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</si>
  <si>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</si>
  <si>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</si>
  <si>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</si>
  <si>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</si>
  <si>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</si>
  <si>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</si>
  <si>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</si>
  <si>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</si>
  <si>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</si>
  <si>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</si>
  <si>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</si>
  <si>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</si>
  <si>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</si>
  <si>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</si>
  <si>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</si>
  <si>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</si>
  <si>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</si>
  <si>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</si>
  <si>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</si>
  <si>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</si>
  <si>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</si>
  <si>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</si>
  <si>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</si>
  <si>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</si>
  <si>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</si>
  <si>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</si>
  <si>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</si>
  <si>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</si>
  <si>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</si>
  <si>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</si>
  <si>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</si>
  <si>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</si>
  <si>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</si>
  <si>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</si>
  <si>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</si>
  <si>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</si>
  <si>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</si>
  <si>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</si>
  <si>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</si>
  <si>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</si>
  <si>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</si>
  <si>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</si>
  <si>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</si>
  <si>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</si>
  <si>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</si>
  <si>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</si>
  <si>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</si>
  <si>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</si>
  <si>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</si>
  <si>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</si>
  <si>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</si>
  <si>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</si>
  <si>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</si>
  <si>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</si>
  <si>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</si>
  <si>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</si>
  <si>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</si>
  <si>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</si>
  <si>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</si>
  <si>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</si>
  <si>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</si>
  <si>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</si>
  <si>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</si>
  <si>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</si>
  <si>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</si>
  <si>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</si>
  <si>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</si>
  <si>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</si>
  <si>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</si>
  <si>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</si>
  <si>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</si>
  <si>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</si>
  <si>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</si>
  <si>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</si>
  <si>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</si>
  <si>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</si>
  <si>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</si>
  <si>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</si>
  <si>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</si>
  <si>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</si>
  <si>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</si>
  <si>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</si>
  <si>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</si>
  <si>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</si>
  <si>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</si>
  <si>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</si>
  <si>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</si>
  <si>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</si>
  <si>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</si>
  <si>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</si>
  <si>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</si>
  <si>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</si>
  <si>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</si>
  <si>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</si>
  <si>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</si>
  <si>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</si>
  <si>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</si>
  <si>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</si>
  <si>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</si>
  <si>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</si>
  <si>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</si>
  <si>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</si>
  <si>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</si>
  <si>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</si>
  <si>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</si>
  <si>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</si>
  <si>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</si>
  <si>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</si>
  <si>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</si>
  <si>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</si>
  <si>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</si>
  <si>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</si>
  <si>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</si>
  <si>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</si>
  <si>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</si>
  <si>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</si>
  <si>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</si>
  <si>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</si>
  <si>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</si>
  <si>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</si>
  <si>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</si>
  <si>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</si>
  <si>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</si>
  <si>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</si>
  <si>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</si>
  <si>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</si>
  <si>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</si>
  <si>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</si>
  <si>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</si>
  <si>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</si>
  <si>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</si>
  <si>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</si>
  <si>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</si>
  <si>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</si>
  <si>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</si>
  <si>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</si>
  <si>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</si>
  <si>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</si>
  <si>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</si>
  <si>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</si>
  <si>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</si>
  <si>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</si>
  <si>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</si>
  <si>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</si>
  <si>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</si>
  <si>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</si>
  <si>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</si>
  <si>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</si>
  <si>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</si>
  <si>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</si>
  <si>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</si>
  <si>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</si>
  <si>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</si>
  <si>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</si>
  <si>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</si>
  <si>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</si>
  <si>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</si>
  <si>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</si>
  <si>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</si>
  <si>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</si>
  <si>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</si>
  <si>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</si>
  <si>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</si>
  <si>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</si>
  <si>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</si>
  <si>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</si>
  <si>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</si>
  <si>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</si>
  <si>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</si>
  <si>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</si>
  <si>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</si>
  <si>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</si>
  <si>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</si>
  <si>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</si>
  <si>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</si>
  <si>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</si>
  <si>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</si>
  <si>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</si>
  <si>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</si>
  <si>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</si>
  <si>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</si>
  <si>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</si>
  <si>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</si>
  <si>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</si>
  <si>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</si>
  <si>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</si>
  <si>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</si>
  <si>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</si>
  <si>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</si>
  <si>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</si>
  <si>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</si>
  <si>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</si>
  <si>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</si>
  <si>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</si>
  <si>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</si>
  <si>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</si>
  <si>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</si>
  <si>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</si>
  <si>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</si>
  <si>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</si>
  <si>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</si>
  <si>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</si>
  <si>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</si>
  <si>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</si>
  <si>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</si>
  <si>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</si>
  <si>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</si>
  <si>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</si>
  <si>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</si>
  <si>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</si>
  <si>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</si>
  <si>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</si>
  <si>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</si>
  <si>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</si>
  <si>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</si>
  <si>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</si>
  <si>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</si>
  <si>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</si>
  <si>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</si>
  <si>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</si>
  <si>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</si>
  <si>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</si>
  <si>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</si>
  <si>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</si>
  <si>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</si>
  <si>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</si>
  <si>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</si>
  <si>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</si>
  <si>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</si>
  <si>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</si>
  <si>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</si>
  <si>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</si>
  <si>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</si>
  <si>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</si>
  <si>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</si>
  <si>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</si>
  <si>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</si>
  <si>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</si>
  <si>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</si>
  <si>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</si>
  <si>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</si>
  <si>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</si>
  <si>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</si>
  <si>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</si>
  <si>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</si>
  <si>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</si>
  <si>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</si>
  <si>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</si>
  <si>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</si>
  <si>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</si>
  <si>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</si>
  <si>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</si>
  <si>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</si>
  <si>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</si>
  <si>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</si>
  <si>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</si>
  <si>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</si>
  <si>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</si>
  <si>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</si>
  <si>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</si>
  <si>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</si>
  <si>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</si>
  <si>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</si>
  <si>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</si>
  <si>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</si>
  <si>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</si>
  <si>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</si>
  <si>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</si>
  <si>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</si>
  <si>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</si>
  <si>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</si>
  <si>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</si>
  <si>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</si>
  <si>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</si>
  <si>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</si>
  <si>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</si>
  <si>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</si>
  <si>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</si>
  <si>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</si>
  <si>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</si>
  <si>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</si>
  <si>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</si>
  <si>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</si>
  <si>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</si>
  <si>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</si>
  <si>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</si>
  <si>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</si>
  <si>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</si>
  <si>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</si>
  <si>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</si>
  <si>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</si>
  <si>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</si>
  <si>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</si>
  <si>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</si>
  <si>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</si>
  <si>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</si>
  <si>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</si>
  <si>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</si>
  <si>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</si>
  <si>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</si>
  <si>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</si>
  <si>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</si>
  <si>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</si>
  <si>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</si>
  <si>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</si>
  <si>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</si>
  <si>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</si>
  <si>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</si>
  <si>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</si>
  <si>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</si>
  <si>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</si>
  <si>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</si>
  <si>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</si>
  <si>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</si>
  <si>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</si>
  <si>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</si>
  <si>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</si>
  <si>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</si>
  <si>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</si>
  <si>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</si>
  <si>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</si>
  <si>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</si>
  <si>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</si>
  <si>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</si>
  <si>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</si>
  <si>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</si>
  <si>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</si>
  <si>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</si>
  <si>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</si>
  <si>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</si>
  <si>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</si>
  <si>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</si>
  <si>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</si>
  <si>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</si>
  <si>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</si>
  <si>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</si>
  <si>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</si>
  <si>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</si>
  <si>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</si>
  <si>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</si>
  <si>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</si>
  <si>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</si>
  <si>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</si>
  <si>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</si>
  <si>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</si>
  <si>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</si>
  <si>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</si>
  <si>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</si>
  <si>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</si>
  <si>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</si>
  <si>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</si>
  <si>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</si>
  <si>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</si>
  <si>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</si>
  <si>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</si>
  <si>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</si>
  <si>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</si>
  <si>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</si>
  <si>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</si>
  <si>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</si>
  <si>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</si>
  <si>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</si>
  <si>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</si>
  <si>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</si>
  <si>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</si>
  <si>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</si>
  <si>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</si>
  <si>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</si>
  <si>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</si>
  <si>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</si>
  <si>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</si>
  <si>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</si>
  <si>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</si>
  <si>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</si>
  <si>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</si>
  <si>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</si>
  <si>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</si>
  <si>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</si>
  <si>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</si>
  <si>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</si>
  <si>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</si>
  <si>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</si>
  <si>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</si>
  <si>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</si>
  <si>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</si>
  <si>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</si>
  <si>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</si>
  <si>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</si>
  <si>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</si>
  <si>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</si>
  <si>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</si>
  <si>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</si>
  <si>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</si>
  <si>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</si>
  <si>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</si>
  <si>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</si>
  <si>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</si>
  <si>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</si>
  <si>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</si>
  <si>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</si>
  <si>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</si>
  <si>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</si>
  <si>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</si>
  <si>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</si>
  <si>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</si>
  <si>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</si>
  <si>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</si>
  <si>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</si>
  <si>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</si>
  <si>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</si>
  <si>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</si>
  <si>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</si>
  <si>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</si>
  <si>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</si>
  <si>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</si>
  <si>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</si>
  <si>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</si>
  <si>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</si>
  <si>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</si>
  <si>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</si>
  <si>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</si>
  <si>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</si>
  <si>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</si>
  <si>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</si>
  <si>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</si>
  <si>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</si>
  <si>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</si>
  <si>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</si>
  <si>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</si>
  <si>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</si>
  <si>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</si>
  <si>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</si>
  <si>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</si>
  <si>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</si>
  <si>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</si>
  <si>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</si>
  <si>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</si>
  <si>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</si>
  <si>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</si>
  <si>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</si>
  <si>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</si>
  <si>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</si>
  <si>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</si>
  <si>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</si>
  <si>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</si>
  <si>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</si>
  <si>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</si>
  <si>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</si>
  <si>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</si>
  <si>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</si>
  <si>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</si>
  <si>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</si>
  <si>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</si>
  <si>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</si>
  <si>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</si>
  <si>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</si>
  <si>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</si>
  <si>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</si>
  <si>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</si>
  <si>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</si>
  <si>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</si>
  <si>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</si>
  <si>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</si>
  <si>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</si>
  <si>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</si>
  <si>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</si>
  <si>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</si>
  <si>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</si>
  <si>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</si>
  <si>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</si>
  <si>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</si>
  <si>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</si>
  <si>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</si>
  <si>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</si>
  <si>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</si>
  <si>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</si>
  <si>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</si>
  <si>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</si>
  <si>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</si>
  <si>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</si>
  <si>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</si>
  <si>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</si>
  <si>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</si>
  <si>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</si>
  <si>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</si>
  <si>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</si>
  <si>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</si>
  <si>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</si>
  <si>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</si>
  <si>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</si>
  <si>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</si>
  <si>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</si>
  <si>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</si>
  <si>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</si>
  <si>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</si>
  <si>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</si>
  <si>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</si>
  <si>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</si>
  <si>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</si>
  <si>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</si>
  <si>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</si>
  <si>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</si>
  <si>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</si>
  <si>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</si>
  <si>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</si>
  <si>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</si>
  <si>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</si>
  <si>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</si>
  <si>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</si>
  <si>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</si>
  <si>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</si>
  <si>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</si>
  <si>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</si>
  <si>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</si>
  <si>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</si>
  <si>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</si>
  <si>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</si>
  <si>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</si>
  <si>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</si>
  <si>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</si>
  <si>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</si>
  <si>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</si>
  <si>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</si>
  <si>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</si>
  <si>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</si>
  <si>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</si>
  <si>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</si>
  <si>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</si>
  <si>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</si>
  <si>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</si>
  <si>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</si>
  <si>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</si>
  <si>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</si>
  <si>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</si>
  <si>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</si>
  <si>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</si>
  <si>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</si>
  <si>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</si>
  <si>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</si>
  <si>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</si>
  <si>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</si>
  <si>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</si>
  <si>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</si>
  <si>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</si>
  <si>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</si>
  <si>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</si>
  <si>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</si>
  <si>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</si>
  <si>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</si>
  <si>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</si>
  <si>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</si>
  <si>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</si>
  <si>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</si>
  <si>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</si>
  <si>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</si>
  <si>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</si>
  <si>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</si>
  <si>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</si>
  <si>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</si>
  <si>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</si>
  <si>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</si>
  <si>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</si>
  <si>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</si>
  <si>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</si>
  <si>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</si>
  <si>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</si>
  <si>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</si>
  <si>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</si>
  <si>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</si>
  <si>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</si>
  <si>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</si>
  <si>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</si>
  <si>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</si>
  <si>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</si>
  <si>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</si>
  <si>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</si>
  <si>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</si>
  <si>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</si>
  <si>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</si>
  <si>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</si>
  <si>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</si>
  <si>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</si>
  <si>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</si>
  <si>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</si>
  <si>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</si>
  <si>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</si>
  <si>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</si>
  <si>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</si>
  <si>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</si>
  <si>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</si>
  <si>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</si>
  <si>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</si>
  <si>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</si>
  <si>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</si>
  <si>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</si>
  <si>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</si>
  <si>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</si>
  <si>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</si>
  <si>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</si>
  <si>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</si>
  <si>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</si>
  <si>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</si>
  <si>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</si>
  <si>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</si>
  <si>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</si>
  <si>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</si>
  <si>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</si>
  <si>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</si>
  <si>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</si>
  <si>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</si>
  <si>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</si>
  <si>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</si>
  <si>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</si>
  <si>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</si>
  <si>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</si>
  <si>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</si>
  <si>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</si>
  <si>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</si>
  <si>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</si>
  <si>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</si>
  <si>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</si>
  <si>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</si>
  <si>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</si>
  <si>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</si>
  <si>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</si>
  <si>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</si>
  <si>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</si>
  <si>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</si>
  <si>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</si>
  <si>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</si>
  <si>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</si>
  <si>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</si>
  <si>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</si>
  <si>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</si>
  <si>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</si>
  <si>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</si>
  <si>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</si>
  <si>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</si>
  <si>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</si>
  <si>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</si>
  <si>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</si>
  <si>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</si>
  <si>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</si>
  <si>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</si>
  <si>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</si>
  <si>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</si>
  <si>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</si>
  <si>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</si>
  <si>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</si>
  <si>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</si>
  <si>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</si>
  <si>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</si>
  <si>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</si>
  <si>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</si>
  <si>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</si>
  <si>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</si>
  <si>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</si>
  <si>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</si>
  <si>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</si>
  <si>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</si>
  <si>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</si>
  <si>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</si>
  <si>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</si>
  <si>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</si>
  <si>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</si>
  <si>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</si>
  <si>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</si>
  <si>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</si>
  <si>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</si>
  <si>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</si>
  <si>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</si>
  <si>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</si>
  <si>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</si>
  <si>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</si>
  <si>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</si>
  <si>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</si>
  <si>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</si>
  <si>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</si>
  <si>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</si>
  <si>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</si>
  <si>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</si>
  <si>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</si>
  <si>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</si>
  <si>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</si>
  <si>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</si>
  <si>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</si>
  <si>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</si>
  <si>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</si>
  <si>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</si>
  <si>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</si>
  <si>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</si>
  <si>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</si>
  <si>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</si>
  <si>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</si>
  <si>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</si>
  <si>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</si>
  <si>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</si>
  <si>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</si>
  <si>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</si>
  <si>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</si>
  <si>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</si>
  <si>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</si>
  <si>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</si>
  <si>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</si>
  <si>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</si>
  <si>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</si>
  <si>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</si>
  <si>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</si>
  <si>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</si>
  <si>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</si>
  <si>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</si>
  <si>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</si>
  <si>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</si>
  <si>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</si>
  <si>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</si>
  <si>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</si>
  <si>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</si>
  <si>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</si>
  <si>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</si>
  <si>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</si>
  <si>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</si>
  <si>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</si>
  <si>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</si>
  <si>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</si>
  <si>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</si>
  <si>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</si>
  <si>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</si>
  <si>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</si>
  <si>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</si>
  <si>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</si>
  <si>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</si>
  <si>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</si>
  <si>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</si>
  <si>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</si>
  <si>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</si>
  <si>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</si>
  <si>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</si>
  <si>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</si>
  <si>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</si>
  <si>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</si>
  <si>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</si>
  <si>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</si>
  <si>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</si>
  <si>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</si>
  <si>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</si>
  <si>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</si>
  <si>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</si>
  <si>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</si>
  <si>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</si>
  <si>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</si>
  <si>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</si>
  <si>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</si>
  <si>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</si>
  <si>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</si>
  <si>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</si>
  <si>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</si>
  <si>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</si>
  <si>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</si>
  <si>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</si>
  <si>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</si>
  <si>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</si>
  <si>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</si>
  <si>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</si>
  <si>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</si>
  <si>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</si>
  <si>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</si>
  <si>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</si>
  <si>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</si>
  <si>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</si>
  <si>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</si>
  <si>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</si>
  <si>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</si>
  <si>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</si>
  <si>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</si>
  <si>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</si>
  <si>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</si>
  <si>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</si>
  <si>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</si>
  <si>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</si>
  <si>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</si>
  <si>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</si>
  <si>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</si>
  <si>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</si>
  <si>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</si>
  <si>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</si>
  <si>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</si>
  <si>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</si>
  <si>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</si>
  <si>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</si>
  <si>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</si>
  <si>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</si>
  <si>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</si>
  <si>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</si>
  <si>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</si>
  <si>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</si>
  <si>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</si>
  <si>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</si>
  <si>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</si>
  <si>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</si>
  <si>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</si>
  <si>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</si>
  <si>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</si>
  <si>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</si>
  <si>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</si>
  <si>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</si>
  <si>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</si>
  <si>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</si>
  <si>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</si>
  <si>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</si>
  <si>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</si>
  <si>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</si>
  <si>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</si>
  <si>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</si>
  <si>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</si>
  <si>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</si>
  <si>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</si>
  <si>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</si>
  <si>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</si>
  <si>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</si>
  <si>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</si>
  <si>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</si>
  <si>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</si>
  <si>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</si>
  <si>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</si>
  <si>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</si>
  <si>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</si>
  <si>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</si>
  <si>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</si>
  <si>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</si>
  <si>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</si>
  <si>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</si>
  <si>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</si>
  <si>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</si>
  <si>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</si>
  <si>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</si>
  <si>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</si>
  <si>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</si>
  <si>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</si>
  <si>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</si>
  <si>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</si>
  <si>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</si>
  <si>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</si>
  <si>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</si>
  <si>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</si>
  <si>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</si>
  <si>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</si>
  <si>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</si>
  <si>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</si>
  <si>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</si>
  <si>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</si>
  <si>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</si>
  <si>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</si>
  <si>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</si>
  <si>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</si>
  <si>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</si>
  <si>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</si>
  <si>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</si>
  <si>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</si>
  <si>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</si>
  <si>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</si>
  <si>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</si>
  <si>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</si>
  <si>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</si>
  <si>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</si>
  <si>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</si>
  <si>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</si>
  <si>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</si>
  <si>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</si>
  <si>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</si>
  <si>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</si>
  <si>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</si>
  <si>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</si>
  <si>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</si>
  <si>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</si>
  <si>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</si>
  <si>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</si>
  <si>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</si>
  <si>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</si>
  <si>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</si>
  <si>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</si>
  <si>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</si>
  <si>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</si>
  <si>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</si>
  <si>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</si>
  <si>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</si>
  <si>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</si>
  <si>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</si>
  <si>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</si>
  <si>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</si>
  <si>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</si>
  <si>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</si>
  <si>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</si>
  <si>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</si>
  <si>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</si>
  <si>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</si>
  <si>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</si>
  <si>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</si>
  <si>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</si>
  <si>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</si>
  <si>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</si>
  <si>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</si>
  <si>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</si>
  <si>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</si>
  <si>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</si>
  <si>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</si>
  <si>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</si>
  <si>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</si>
  <si>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</si>
  <si>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</si>
  <si>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</si>
  <si>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</si>
  <si>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</si>
  <si>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</si>
  <si>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</si>
  <si>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</si>
  <si>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</si>
  <si>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</si>
  <si>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</si>
  <si>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</si>
  <si>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</si>
  <si>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</si>
  <si>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</si>
  <si>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</si>
  <si>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</si>
  <si>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</si>
  <si>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</si>
  <si>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</si>
  <si>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</si>
  <si>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</si>
  <si>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</si>
  <si>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</si>
  <si>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</si>
  <si>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</si>
  <si>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</si>
  <si>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</si>
  <si>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</si>
  <si>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</si>
  <si>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</si>
  <si>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</si>
  <si>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</si>
  <si>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</si>
  <si>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</si>
  <si>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</si>
  <si>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</si>
  <si>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</si>
  <si>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</si>
  <si>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</si>
  <si>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</si>
  <si>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</si>
  <si>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</si>
  <si>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</si>
  <si>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</si>
  <si>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</si>
  <si>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</si>
  <si>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</si>
  <si>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</si>
  <si>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</si>
  <si>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</si>
  <si>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</si>
  <si>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</si>
  <si>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</si>
  <si>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</si>
  <si>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</si>
  <si>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</si>
  <si>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</si>
  <si>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</si>
  <si>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</si>
  <si>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</si>
  <si>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</si>
  <si>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</si>
  <si>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</si>
  <si>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</si>
  <si>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</si>
  <si>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</si>
  <si>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</si>
  <si>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</si>
  <si>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</si>
  <si>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</si>
  <si>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</si>
  <si>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</si>
  <si>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</si>
  <si>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</si>
  <si>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</si>
  <si>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</si>
  <si>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</si>
  <si>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</si>
  <si>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</si>
  <si>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</si>
  <si>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</si>
  <si>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</si>
  <si>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</si>
  <si>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</si>
  <si>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</si>
  <si>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</si>
  <si>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</si>
  <si>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</si>
  <si>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</si>
  <si>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</si>
  <si>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</si>
  <si>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</si>
  <si>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</si>
  <si>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</si>
  <si>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</si>
  <si>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</si>
  <si>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</si>
  <si>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</si>
  <si>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</si>
  <si>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</si>
  <si>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</si>
  <si>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</si>
  <si>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</si>
  <si>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</si>
  <si>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</si>
  <si>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</si>
  <si>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</si>
  <si>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</si>
  <si>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</si>
  <si>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</si>
  <si>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</si>
  <si>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</si>
  <si>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</si>
  <si>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</si>
  <si>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</si>
  <si>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</si>
  <si>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</si>
  <si>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</si>
  <si>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</si>
  <si>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</si>
  <si>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</si>
  <si>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</si>
  <si>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</si>
  <si>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</si>
  <si>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</si>
  <si>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</si>
  <si>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</si>
  <si>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</si>
  <si>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</si>
  <si>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</si>
  <si>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</si>
  <si>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</si>
  <si>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</si>
  <si>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</si>
  <si>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</si>
  <si>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</si>
  <si>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</si>
  <si>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</si>
  <si>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</si>
  <si>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</si>
  <si>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</si>
  <si>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</si>
  <si>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</si>
  <si>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</si>
  <si>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</si>
  <si>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</si>
  <si>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</si>
  <si>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</si>
  <si>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</si>
  <si>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</si>
  <si>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</si>
  <si>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</si>
  <si>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</si>
  <si>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</si>
  <si>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</si>
  <si>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</si>
  <si>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</si>
  <si>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</si>
  <si>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</si>
  <si>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</si>
  <si>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</si>
  <si>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</si>
  <si>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</si>
  <si>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</si>
  <si>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</si>
  <si>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</si>
  <si>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</si>
  <si>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</si>
  <si>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</si>
  <si>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</si>
  <si>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</si>
  <si>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</si>
  <si>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</si>
  <si>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</si>
  <si>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</si>
  <si>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</si>
  <si>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</si>
  <si>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</si>
  <si>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</si>
  <si>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</si>
  <si>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</si>
  <si>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</si>
  <si>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</si>
  <si>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</si>
  <si>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</si>
  <si>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</si>
  <si>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</si>
  <si>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</si>
  <si>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</si>
  <si>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</si>
  <si>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</si>
  <si>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</si>
  <si>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</si>
  <si>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</si>
  <si>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</si>
  <si>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</si>
  <si>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</si>
  <si>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</si>
  <si>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</si>
  <si>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</si>
  <si>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</si>
  <si>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</si>
  <si>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</si>
  <si>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</si>
  <si>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</si>
  <si>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</si>
  <si>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</si>
  <si>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</si>
  <si>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</si>
  <si>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</si>
  <si>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</si>
  <si>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</si>
  <si>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</si>
  <si>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</si>
  <si>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</si>
  <si>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</si>
  <si>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</si>
  <si>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</si>
  <si>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</si>
  <si>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</si>
  <si>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</si>
  <si>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</si>
  <si>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</si>
  <si>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</si>
  <si>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</si>
  <si>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</si>
  <si>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</si>
  <si>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</si>
  <si>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</si>
  <si>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</si>
  <si>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</si>
  <si>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</si>
  <si>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</si>
  <si>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</si>
  <si>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</si>
  <si>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</si>
  <si>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</si>
  <si>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</si>
  <si>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</si>
  <si>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</si>
  <si>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</si>
  <si>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</si>
  <si>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</si>
  <si>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</si>
  <si>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</si>
  <si>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</si>
  <si>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</si>
  <si>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</si>
  <si>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</si>
  <si>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</si>
  <si>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</si>
  <si>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</si>
  <si>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</si>
  <si>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</si>
  <si>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</si>
  <si>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</si>
  <si>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</si>
  <si>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</si>
  <si>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</si>
  <si>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</si>
  <si>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</si>
  <si>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</si>
  <si>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</si>
  <si>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</si>
  <si>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</si>
  <si>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</si>
  <si>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</si>
  <si>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</si>
  <si>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</si>
  <si>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</si>
  <si>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</si>
  <si>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</si>
  <si>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</si>
  <si>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</si>
  <si>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</si>
  <si>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</si>
  <si>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</si>
  <si>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</si>
  <si>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</si>
  <si>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</si>
  <si>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</si>
  <si>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</si>
  <si>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</si>
  <si>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</si>
  <si>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</si>
  <si>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</si>
  <si>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</si>
  <si>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</si>
  <si>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</si>
  <si>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</si>
  <si>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</si>
  <si>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</si>
  <si>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</si>
  <si>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</si>
  <si>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</si>
  <si>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</si>
  <si>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</si>
  <si>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</si>
  <si>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</si>
  <si>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</si>
  <si>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</si>
  <si>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</si>
  <si>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</si>
  <si>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</si>
  <si>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</si>
  <si>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</si>
  <si>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</si>
  <si>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</si>
  <si>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</si>
  <si>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</si>
  <si>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</si>
  <si>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</si>
  <si>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</si>
  <si>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</si>
  <si>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</si>
  <si>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</si>
  <si>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</si>
  <si>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</si>
  <si>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</si>
  <si>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</si>
  <si>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</si>
  <si>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</si>
  <si>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</si>
  <si>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</si>
  <si>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</si>
  <si>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</si>
  <si>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</si>
  <si>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</si>
  <si>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</si>
  <si>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</si>
  <si>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</si>
  <si>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</si>
  <si>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</si>
  <si>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</si>
  <si>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</si>
  <si>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</si>
  <si>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</si>
  <si>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</si>
  <si>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</si>
  <si>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</si>
  <si>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</si>
  <si>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</si>
  <si>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</si>
  <si>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</si>
  <si>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</si>
  <si>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</si>
  <si>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</si>
  <si>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</si>
  <si>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</si>
  <si>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</si>
  <si>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</si>
  <si>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</si>
  <si>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</si>
  <si>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</si>
  <si>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</si>
  <si>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</si>
  <si>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</si>
  <si>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</si>
  <si>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</si>
  <si>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</si>
  <si>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</si>
  <si>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</si>
  <si>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</si>
  <si>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</si>
  <si>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</si>
  <si>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</si>
  <si>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</si>
  <si>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Таль червячная, цепная, ручная, передвижная</t>
  </si>
  <si>
    <t>Пленка полиэтиленовая</t>
  </si>
  <si>
    <t>доп.№14/1 от 04.02.25г.</t>
  </si>
  <si>
    <t>доп.№15/1 от 04.02.25г.</t>
  </si>
  <si>
    <t>доп.№14 от 11.03.25г.</t>
  </si>
  <si>
    <t>доп.№15 от 11.03.25г.</t>
  </si>
  <si>
    <t>доп.№16 от 11.03.25г.</t>
  </si>
  <si>
    <t>доп.№17 от 11.03.25г.</t>
  </si>
  <si>
    <t>Разработка проектно-сметной документации "Строительство КНС-7 со строительством напорного и самотечного коллектора"</t>
  </si>
  <si>
    <t>Разработка проектно-сметной документации "Строительство самотечного коллектора ф710мм по ул. Ломова от ж/дома Ломова, 58 до ул.Машхур Жусупа"</t>
  </si>
  <si>
    <t>Разработка проектно-сметной документации "Строительство водовода хоз-питьевой воды по ул. Каирбаева от здания налоговой до ул. Ак. Сатпаева"</t>
  </si>
  <si>
    <t>Разработка проектно-сметной документации "Строительство поливочного водопровода по ул. Катаева от ул. Гагарина до ул. Амангельды"</t>
  </si>
  <si>
    <t>Разработка проектно-сметной документации "Строительство водопровода по ул. Амангельды от ул. Ворушина до ул. Братьев Дюсембиновых</t>
  </si>
  <si>
    <t>Разработка проектно-сметной документации "Строительство водовода хоз-питьевой воды по пр. Н.Назарбаева от ул. Баймульдина до ул. Ломова"</t>
  </si>
  <si>
    <t>Разработка проектно-сметной документации "Строительство водовода хоз-питьевой воды по ул. Баян-Батыра от ул. Торайгырова, 1 до ул. Олжабай батыра"</t>
  </si>
  <si>
    <t>Разработка проектной-сметной документации "Строительство водовода технической воды ф 1200мм от ТЭЦ-1 по ул. Каз.Правды до территории насосной станции II-го подъема (ул. Макатаева, 35) (1 этап)</t>
  </si>
  <si>
    <t xml:space="preserve">По мере необходимости в течение года     </t>
  </si>
  <si>
    <t>Задвижка чугунная  30ч15бр,  30ч515бр  клиновая параллельная с невыдвижным шпинделем фланцевая  Ру10 кгс/см², с обрезиненным клином 30ч39р D 500</t>
  </si>
  <si>
    <t>доп.№18 от 11.03.25г.</t>
  </si>
  <si>
    <t>доп.№19 от 11.03.25г.</t>
  </si>
  <si>
    <t>доп.№20 от 11.03.25г.</t>
  </si>
  <si>
    <t>Насосный агрегат с двухсторонним всасыванием DFSH 6300-80 (для двигателя мощностью 1800 кВт, частота вращения 740 об/мин, производительность 6500 м3/ч, напор 80м) с электродвигателем с частотным регулированием (мощностью 1800 кВт, напряжение 6000В, частота 50Гц) и с полным комплектом электрооборудования МаXWeLL-H2000-6-P которое состоит из следующих комплектующих: (1.Высоковольтный преобразователь, 2. Устройство контроля сетевого напряжения. 3. Шкаф высоковольтного переключателя. 4. Шкаф электрического байпаса.)</t>
  </si>
  <si>
    <t>I,II-квартал 2025 года</t>
  </si>
  <si>
    <t>Насосный агрегат с двухсторонним всасыванием DFSH 1000-80 (для двигателя мощностью 315 кВт, частота вращения 740 об/мин, производительность 1000 м3/ч, напор 80м) с электродвигателем с частотным регулированием (мощностью 315 кВт, напряжение 6000В, частота 50Гц) и полный комплект электрооборудования KYN28-12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</si>
  <si>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Насосный агрегат с двухсторонним всасыванием DFSH 3200-45 (для двигателя мощностью 560 кВт, частота вращения 740 об/мин, производительность 3200 м3/ч, напор 45м) с электродвигателем с частотным регулированием (мощностью 560 кВт, напряжение 6000В, частота 50Гц) и полный комплект электрооборудования МаXWeLL-H450-6-P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</si>
  <si>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доп.№21 от 11.03.25г.</t>
  </si>
  <si>
    <t>Модернизация расчетной базы данных 1С:Абонентская служба</t>
  </si>
  <si>
    <t>работ</t>
  </si>
  <si>
    <t>Ежемесячное обслуживание программ 1С:Бухгалтерия для Казахстана редакция 3.0; 1С:Зарплата и кадры для Казахстана редакция 3.4; 1С-Рейтинг Управление затратами на автотранспорт редакция 2.0</t>
  </si>
  <si>
    <t>Услуги телекоммуникаций</t>
  </si>
  <si>
    <t>Транзитный канал передачи данных</t>
  </si>
  <si>
    <t>Муфта соединительные различных типов, сечения, напряжения и исполнения, и комплектующие к ним</t>
  </si>
  <si>
    <t>Муфта концевая различных типов, сечения, напряжения и исполнения, и комплектующие к ним</t>
  </si>
  <si>
    <t>доп.№22 от 31.03.25г.</t>
  </si>
  <si>
    <t>доп.№23 от 31.03.25г.</t>
  </si>
  <si>
    <t xml:space="preserve">Обследование ГПМ с экспертизой промышленной безопасности:                                                                                   1) Кран мостовой однобалочный зав.№58222, рег. №4 (ЦГОС, блок фильтров, маш.зал).                                                                                                                                   2) Таль ручная цепная Q=1т. установленная на ВНС для подкачивающих насосов тех.воды ЦГОС (новый, замена крана мостового однобалочного зав.№60244, рег.№9).                                           </t>
  </si>
  <si>
    <t>1 мая 2025г</t>
  </si>
  <si>
    <t xml:space="preserve">Восстановление дубликата паспорта на ГПМ:                                                                                1) Таль ручная цепная Q=1т. установленная на ВНС для подкачивающих насосов тех.воды ЦГОС </t>
  </si>
  <si>
    <t>Система оперативного постоянного тока ШУОТ-ЕТК104ST2022-A-OU200-060УХЛ IP54 (ШАБ 17200 в комплекте с перемычками)</t>
  </si>
  <si>
    <t>Стиральная машина MIDEA MF 200W120WBW-KZ</t>
  </si>
  <si>
    <t>Микроволновая печь HISENSE H20MOBP 1H</t>
  </si>
  <si>
    <t>доп.№24 от 10.01.25г.</t>
  </si>
  <si>
    <t>доп.№26 от 10.01.25г.</t>
  </si>
  <si>
    <t>доп.№25 от 10.01.25г.</t>
  </si>
  <si>
    <t>№ 173 от 08 мая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</si>
</sst>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b/>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4" fillId="0" borderId="0"/>
    <xf numFmtId="0" fontId="5" fillId="0" borderId="0"/>
    <xf numFmtId="9"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11" fillId="0" borderId="0"/>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cellStyleXfs>
  <cellXfs count="259">
    <xf numFmtId="0" fontId="0" fillId="0" borderId="0" xfId="0"/>
    <xf numFmtId="0" fontId="7" fillId="2" borderId="0" xfId="0" applyFont="1" applyFill="1"/>
    <xf numFmtId="0" fontId="7" fillId="2" borderId="0" xfId="0" applyFont="1" applyFill="1" applyBorder="1"/>
    <xf numFmtId="0" fontId="8" fillId="2" borderId="0" xfId="0" applyFont="1" applyFill="1"/>
    <xf numFmtId="0" fontId="0" fillId="2" borderId="0" xfId="0"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xf>
    <xf numFmtId="2" fontId="3" fillId="2" borderId="7" xfId="0" applyNumberFormat="1" applyFont="1" applyFill="1" applyBorder="1" applyAlignment="1">
      <alignment horizontal="center" vertical="center" wrapText="1"/>
    </xf>
    <xf numFmtId="3" fontId="3" fillId="2" borderId="0" xfId="0" applyNumberFormat="1" applyFont="1" applyFill="1" applyBorder="1" applyAlignment="1">
      <alignment horizontal="right" vertical="center"/>
    </xf>
    <xf numFmtId="2" fontId="3" fillId="2" borderId="0" xfId="0" applyNumberFormat="1" applyFont="1" applyFill="1" applyAlignment="1">
      <alignment horizontal="center" vertical="center"/>
    </xf>
    <xf numFmtId="2" fontId="3" fillId="2" borderId="0" xfId="0" applyNumberFormat="1" applyFont="1" applyFill="1" applyAlignment="1">
      <alignment horizontal="center" vertical="center" wrapText="1"/>
    </xf>
    <xf numFmtId="1" fontId="3" fillId="2" borderId="6" xfId="0" applyNumberFormat="1" applyFont="1" applyFill="1" applyBorder="1" applyAlignment="1">
      <alignment horizontal="center" vertical="center" wrapText="1"/>
    </xf>
    <xf numFmtId="0" fontId="13" fillId="2" borderId="7" xfId="0" applyFont="1" applyFill="1" applyBorder="1" applyAlignment="1">
      <alignment vertical="center" wrapText="1"/>
    </xf>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0" fontId="3" fillId="2" borderId="0" xfId="0" applyFont="1" applyFill="1" applyAlignment="1">
      <alignment horizontal="right" vertical="center"/>
    </xf>
    <xf numFmtId="1" fontId="3" fillId="2" borderId="0" xfId="0" applyNumberFormat="1" applyFont="1" applyFill="1" applyAlignment="1">
      <alignment horizontal="right" vertical="center" wrapText="1"/>
    </xf>
    <xf numFmtId="0" fontId="3" fillId="2" borderId="8" xfId="0" applyFont="1" applyFill="1" applyBorder="1" applyAlignment="1">
      <alignment vertical="center"/>
    </xf>
    <xf numFmtId="2" fontId="10" fillId="2" borderId="0" xfId="0" applyNumberFormat="1" applyFont="1" applyFill="1" applyAlignment="1">
      <alignment horizontal="center" vertical="center" wrapText="1"/>
    </xf>
    <xf numFmtId="164" fontId="3" fillId="2" borderId="0" xfId="4" applyFont="1" applyFill="1" applyBorder="1" applyAlignment="1">
      <alignment horizontal="right" vertical="center" wrapText="1"/>
    </xf>
    <xf numFmtId="166" fontId="3" fillId="2" borderId="0" xfId="0" applyNumberFormat="1" applyFont="1" applyFill="1" applyAlignment="1">
      <alignment horizontal="right" vertical="center"/>
    </xf>
    <xf numFmtId="166" fontId="3" fillId="2" borderId="0" xfId="0" applyNumberFormat="1" applyFont="1" applyFill="1" applyAlignment="1">
      <alignment horizontal="right" vertical="center" wrapText="1"/>
    </xf>
    <xf numFmtId="166" fontId="13" fillId="2" borderId="7" xfId="0" applyNumberFormat="1" applyFont="1" applyFill="1" applyBorder="1" applyAlignment="1">
      <alignment vertical="center" wrapText="1"/>
    </xf>
    <xf numFmtId="166" fontId="3" fillId="2" borderId="1" xfId="0" applyNumberFormat="1" applyFont="1" applyFill="1" applyBorder="1" applyAlignment="1">
      <alignment horizontal="right" vertical="center" wrapText="1"/>
    </xf>
    <xf numFmtId="166" fontId="3" fillId="2" borderId="3"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wrapText="1"/>
    </xf>
    <xf numFmtId="166" fontId="10" fillId="2" borderId="0" xfId="0" applyNumberFormat="1" applyFont="1" applyFill="1" applyBorder="1" applyAlignment="1">
      <alignment horizontal="right" vertical="center"/>
    </xf>
    <xf numFmtId="166" fontId="3" fillId="2" borderId="0" xfId="0" applyNumberFormat="1" applyFont="1" applyFill="1" applyBorder="1" applyAlignment="1">
      <alignment horizontal="right" vertical="center"/>
    </xf>
    <xf numFmtId="2" fontId="3" fillId="2" borderId="0" xfId="0" applyNumberFormat="1" applyFont="1" applyFill="1" applyAlignment="1">
      <alignment vertical="center"/>
    </xf>
    <xf numFmtId="2" fontId="3" fillId="2" borderId="0" xfId="0" applyNumberFormat="1" applyFont="1" applyFill="1" applyAlignment="1">
      <alignment vertical="center" wrapText="1"/>
    </xf>
    <xf numFmtId="2" fontId="15" fillId="2" borderId="3" xfId="0" applyNumberFormat="1" applyFont="1" applyFill="1" applyBorder="1" applyAlignment="1">
      <alignment vertical="center" wrapText="1"/>
    </xf>
    <xf numFmtId="2" fontId="15" fillId="2" borderId="3" xfId="0" applyNumberFormat="1" applyFont="1" applyFill="1" applyBorder="1" applyAlignment="1">
      <alignment vertical="center"/>
    </xf>
    <xf numFmtId="2" fontId="15" fillId="2" borderId="1" xfId="0" applyNumberFormat="1" applyFont="1" applyFill="1" applyBorder="1" applyAlignment="1">
      <alignment vertical="center"/>
    </xf>
    <xf numFmtId="2" fontId="3" fillId="2" borderId="0" xfId="0" applyNumberFormat="1" applyFont="1" applyFill="1" applyBorder="1" applyAlignment="1">
      <alignment horizontal="left" vertical="center" wrapText="1"/>
    </xf>
    <xf numFmtId="2" fontId="10" fillId="2" borderId="0" xfId="0" applyNumberFormat="1" applyFont="1" applyFill="1" applyBorder="1" applyAlignment="1">
      <alignment vertical="center" wrapText="1"/>
    </xf>
    <xf numFmtId="2" fontId="9" fillId="2" borderId="0" xfId="0" applyNumberFormat="1" applyFont="1" applyFill="1" applyBorder="1" applyAlignment="1">
      <alignment vertical="center" wrapText="1"/>
    </xf>
    <xf numFmtId="2" fontId="9" fillId="2" borderId="0" xfId="0" applyNumberFormat="1" applyFont="1" applyFill="1" applyAlignment="1">
      <alignment vertical="center"/>
    </xf>
    <xf numFmtId="2" fontId="3" fillId="2" borderId="3" xfId="0" applyNumberFormat="1" applyFont="1" applyFill="1" applyBorder="1" applyAlignment="1">
      <alignment horizontal="center" vertical="center"/>
    </xf>
    <xf numFmtId="0" fontId="8" fillId="2" borderId="0" xfId="0" applyFont="1" applyFill="1" applyBorder="1"/>
    <xf numFmtId="0" fontId="16" fillId="2" borderId="0" xfId="0" applyFont="1" applyFill="1"/>
    <xf numFmtId="0" fontId="8" fillId="3" borderId="0" xfId="0" applyFont="1" applyFill="1"/>
    <xf numFmtId="0" fontId="18" fillId="2" borderId="0" xfId="0" applyFont="1" applyFill="1"/>
    <xf numFmtId="0" fontId="18" fillId="0" borderId="0" xfId="0" applyFont="1" applyFill="1"/>
    <xf numFmtId="0" fontId="17" fillId="0" borderId="0" xfId="0" applyFont="1" applyFill="1" applyBorder="1"/>
    <xf numFmtId="0" fontId="18" fillId="0" borderId="0" xfId="0" applyFont="1" applyFill="1" applyBorder="1"/>
    <xf numFmtId="2" fontId="18" fillId="2" borderId="0" xfId="0" applyNumberFormat="1" applyFont="1" applyFill="1"/>
    <xf numFmtId="0" fontId="19" fillId="2" borderId="0" xfId="0" applyFont="1" applyFill="1"/>
    <xf numFmtId="0" fontId="17" fillId="2" borderId="0" xfId="0" applyFont="1" applyFill="1"/>
    <xf numFmtId="0" fontId="18" fillId="2" borderId="0" xfId="0" applyFont="1" applyFill="1" applyBorder="1"/>
    <xf numFmtId="0" fontId="20" fillId="2" borderId="0" xfId="0" applyFont="1" applyFill="1"/>
    <xf numFmtId="0" fontId="21" fillId="2" borderId="0" xfId="0" applyFont="1" applyFill="1"/>
    <xf numFmtId="0" fontId="17" fillId="2" borderId="0" xfId="0" applyFont="1" applyFill="1" applyBorder="1"/>
    <xf numFmtId="0" fontId="8" fillId="2" borderId="0" xfId="0" applyFont="1" applyFill="1" applyAlignment="1">
      <alignment vertical="center"/>
    </xf>
    <xf numFmtId="0" fontId="18" fillId="2" borderId="0" xfId="0" applyFont="1" applyFill="1" applyAlignment="1">
      <alignment vertical="center"/>
    </xf>
    <xf numFmtId="0" fontId="7" fillId="3" borderId="0" xfId="0" applyFont="1" applyFill="1"/>
    <xf numFmtId="0" fontId="7" fillId="4" borderId="0" xfId="0" applyFont="1" applyFill="1"/>
    <xf numFmtId="0" fontId="18" fillId="3" borderId="0" xfId="0" applyFont="1" applyFill="1"/>
    <xf numFmtId="0" fontId="24" fillId="2" borderId="0" xfId="0" applyFont="1" applyFill="1"/>
    <xf numFmtId="0" fontId="23" fillId="2" borderId="0" xfId="0" applyFont="1" applyFill="1" applyBorder="1"/>
    <xf numFmtId="0" fontId="24" fillId="2" borderId="0" xfId="0" applyFont="1" applyFill="1" applyAlignment="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3" fontId="3" fillId="2" borderId="0" xfId="0" applyNumberFormat="1" applyFont="1" applyFill="1" applyBorder="1" applyAlignment="1">
      <alignment vertical="center" wrapText="1"/>
    </xf>
    <xf numFmtId="3" fontId="3" fillId="2" borderId="0" xfId="0" applyNumberFormat="1" applyFont="1" applyFill="1" applyAlignment="1">
      <alignment vertical="center"/>
    </xf>
    <xf numFmtId="4" fontId="3" fillId="2" borderId="1" xfId="0" applyNumberFormat="1" applyFont="1" applyFill="1" applyBorder="1" applyAlignment="1">
      <alignment horizontal="right" vertical="center"/>
    </xf>
    <xf numFmtId="3" fontId="3" fillId="2" borderId="8" xfId="0" applyNumberFormat="1" applyFont="1" applyFill="1" applyBorder="1" applyAlignment="1">
      <alignment vertical="center" wrapText="1"/>
    </xf>
    <xf numFmtId="3" fontId="3" fillId="2" borderId="1"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9" xfId="0" applyNumberFormat="1" applyFont="1" applyFill="1" applyBorder="1" applyAlignment="1">
      <alignment vertical="center" wrapText="1"/>
    </xf>
    <xf numFmtId="166" fontId="3" fillId="2" borderId="7" xfId="0" applyNumberFormat="1" applyFont="1" applyFill="1" applyBorder="1" applyAlignment="1">
      <alignment horizontal="right" vertical="center" wrapText="1"/>
    </xf>
    <xf numFmtId="2" fontId="3" fillId="2" borderId="7" xfId="0" applyNumberFormat="1" applyFont="1" applyFill="1" applyBorder="1" applyAlignment="1">
      <alignment vertical="center" wrapText="1"/>
    </xf>
    <xf numFmtId="3" fontId="3" fillId="2" borderId="2" xfId="0" applyNumberFormat="1" applyFont="1" applyFill="1" applyBorder="1" applyAlignment="1">
      <alignment horizontal="right" vertical="center" wrapText="1"/>
    </xf>
    <xf numFmtId="3" fontId="3" fillId="2" borderId="6"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3" fillId="2" borderId="5" xfId="0" applyNumberFormat="1" applyFont="1" applyFill="1" applyBorder="1" applyAlignment="1">
      <alignment horizontal="right" vertical="center" wrapText="1"/>
    </xf>
    <xf numFmtId="2" fontId="3" fillId="2" borderId="5" xfId="0" applyNumberFormat="1" applyFont="1" applyFill="1" applyBorder="1" applyAlignment="1">
      <alignment vertical="center" wrapText="1"/>
    </xf>
    <xf numFmtId="2" fontId="3" fillId="2" borderId="5" xfId="0" applyNumberFormat="1" applyFont="1" applyFill="1" applyBorder="1" applyAlignment="1">
      <alignment horizontal="center" vertical="center" wrapText="1"/>
    </xf>
    <xf numFmtId="166" fontId="3" fillId="2" borderId="5"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3" fillId="2" borderId="6" xfId="0" applyNumberFormat="1" applyFont="1" applyFill="1" applyBorder="1" applyAlignment="1">
      <alignment horizontal="right" vertical="center" wrapText="1"/>
    </xf>
    <xf numFmtId="2" fontId="3" fillId="2" borderId="6" xfId="0" applyNumberFormat="1" applyFont="1" applyFill="1" applyBorder="1" applyAlignment="1">
      <alignment vertical="center" wrapText="1"/>
    </xf>
    <xf numFmtId="166" fontId="3" fillId="2" borderId="6" xfId="0" applyNumberFormat="1" applyFont="1" applyFill="1" applyBorder="1" applyAlignment="1">
      <alignment horizontal="right" vertical="center" wrapText="1"/>
    </xf>
    <xf numFmtId="3" fontId="3" fillId="2" borderId="5" xfId="0" applyNumberFormat="1" applyFont="1" applyFill="1" applyBorder="1" applyAlignment="1">
      <alignment vertical="center" wrapText="1"/>
    </xf>
    <xf numFmtId="1"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1"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xf>
    <xf numFmtId="2" fontId="3"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2" fontId="3" fillId="2" borderId="1" xfId="0" applyNumberFormat="1" applyFont="1" applyFill="1" applyBorder="1" applyAlignment="1">
      <alignment horizontal="justify" vertical="center" wrapText="1"/>
    </xf>
    <xf numFmtId="2" fontId="3" fillId="2" borderId="1" xfId="0" applyNumberFormat="1" applyFont="1" applyFill="1" applyBorder="1" applyAlignment="1">
      <alignment horizontal="justify" vertical="center"/>
    </xf>
    <xf numFmtId="2" fontId="3" fillId="2" borderId="1" xfId="0" applyNumberFormat="1" applyFont="1" applyFill="1" applyBorder="1" applyAlignment="1">
      <alignment vertical="center"/>
    </xf>
    <xf numFmtId="49" fontId="3" fillId="2"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0" fontId="3" fillId="2" borderId="5" xfId="0" applyFont="1" applyFill="1" applyBorder="1" applyAlignment="1">
      <alignment vertical="center"/>
    </xf>
    <xf numFmtId="2" fontId="3" fillId="2" borderId="1" xfId="0" applyNumberFormat="1" applyFont="1" applyFill="1" applyBorder="1" applyAlignment="1" applyProtection="1">
      <alignment horizontal="left" vertical="center" wrapText="1"/>
    </xf>
    <xf numFmtId="0" fontId="3" fillId="2" borderId="1" xfId="0" applyFont="1" applyFill="1" applyBorder="1" applyAlignment="1">
      <alignment horizontal="left" vertical="center"/>
    </xf>
    <xf numFmtId="2" fontId="3" fillId="2" borderId="2" xfId="0" applyNumberFormat="1" applyFont="1" applyFill="1" applyBorder="1" applyAlignment="1">
      <alignment vertical="center" wrapText="1"/>
    </xf>
    <xf numFmtId="2" fontId="3" fillId="2" borderId="5"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3" fillId="2" borderId="6" xfId="0" applyNumberFormat="1" applyFont="1" applyFill="1" applyBorder="1" applyAlignment="1">
      <alignment vertical="center"/>
    </xf>
    <xf numFmtId="2" fontId="3" fillId="2" borderId="6" xfId="0" applyNumberFormat="1" applyFont="1" applyFill="1" applyBorder="1" applyAlignment="1">
      <alignment horizontal="center" vertical="center"/>
    </xf>
    <xf numFmtId="2" fontId="25" fillId="2" borderId="1" xfId="0" applyNumberFormat="1" applyFont="1" applyFill="1" applyBorder="1" applyAlignment="1">
      <alignment horizontal="left" vertical="center"/>
    </xf>
    <xf numFmtId="2" fontId="25" fillId="2" borderId="5" xfId="0" applyNumberFormat="1" applyFont="1" applyFill="1" applyBorder="1" applyAlignment="1">
      <alignment horizontal="left" vertical="center"/>
    </xf>
    <xf numFmtId="2" fontId="25" fillId="2" borderId="6" xfId="0" applyNumberFormat="1" applyFont="1" applyFill="1" applyBorder="1" applyAlignment="1">
      <alignment horizontal="left" vertical="center"/>
    </xf>
    <xf numFmtId="2" fontId="25" fillId="2" borderId="1" xfId="0" applyNumberFormat="1" applyFont="1" applyFill="1" applyBorder="1" applyAlignment="1">
      <alignment horizontal="left" vertical="center" wrapText="1"/>
    </xf>
    <xf numFmtId="2" fontId="25" fillId="2" borderId="6"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3" fillId="2" borderId="1" xfId="1"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left" vertical="center" wrapText="1"/>
    </xf>
    <xf numFmtId="0" fontId="3" fillId="2" borderId="1" xfId="2" applyFont="1" applyFill="1" applyBorder="1" applyAlignment="1">
      <alignment horizontal="justify" vertical="center"/>
    </xf>
    <xf numFmtId="9" fontId="3" fillId="2" borderId="1" xfId="3" applyFont="1" applyFill="1" applyBorder="1" applyAlignment="1">
      <alignment horizontal="left" vertical="center" wrapText="1"/>
    </xf>
    <xf numFmtId="2" fontId="25"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166" fontId="25" fillId="2" borderId="1" xfId="0" applyNumberFormat="1" applyFont="1" applyFill="1" applyBorder="1" applyAlignment="1">
      <alignment horizontal="right" vertical="center" wrapText="1"/>
    </xf>
    <xf numFmtId="2" fontId="3" fillId="2" borderId="3" xfId="0" applyNumberFormat="1" applyFont="1" applyFill="1" applyBorder="1" applyAlignment="1">
      <alignment vertical="center" wrapText="1"/>
    </xf>
    <xf numFmtId="168" fontId="3" fillId="2" borderId="1" xfId="0" applyNumberFormat="1" applyFont="1" applyFill="1" applyBorder="1" applyAlignment="1">
      <alignment horizontal="right" vertical="center" wrapText="1"/>
    </xf>
    <xf numFmtId="0" fontId="3" fillId="2" borderId="1" xfId="0" applyFont="1" applyFill="1" applyBorder="1" applyAlignment="1">
      <alignment horizontal="left" wrapText="1"/>
    </xf>
    <xf numFmtId="0" fontId="29"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right" vertical="center" wrapText="1"/>
    </xf>
    <xf numFmtId="0" fontId="31" fillId="2" borderId="1" xfId="0" applyFont="1" applyFill="1" applyBorder="1" applyAlignment="1">
      <alignment vertical="center" wrapText="1"/>
    </xf>
    <xf numFmtId="0" fontId="22" fillId="0" borderId="0" xfId="0" applyFont="1" applyFill="1" applyBorder="1"/>
    <xf numFmtId="0" fontId="22" fillId="0" borderId="0" xfId="0" applyFont="1" applyFill="1"/>
    <xf numFmtId="3" fontId="3" fillId="0" borderId="6" xfId="0" applyNumberFormat="1" applyFont="1" applyFill="1" applyBorder="1" applyAlignment="1">
      <alignment horizontal="righ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2" fontId="32" fillId="2" borderId="0" xfId="0" applyNumberFormat="1" applyFont="1" applyFill="1" applyBorder="1" applyAlignment="1">
      <alignment horizontal="center" vertical="center" wrapText="1"/>
    </xf>
    <xf numFmtId="166" fontId="32" fillId="2" borderId="0" xfId="0" applyNumberFormat="1" applyFont="1" applyFill="1" applyBorder="1" applyAlignment="1">
      <alignment horizontal="right" vertical="center"/>
    </xf>
    <xf numFmtId="2" fontId="32" fillId="2" borderId="0" xfId="0" applyNumberFormat="1" applyFont="1" applyFill="1" applyAlignment="1">
      <alignment horizontal="center" vertical="center" wrapText="1"/>
    </xf>
    <xf numFmtId="1" fontId="30" fillId="2" borderId="0" xfId="0" applyNumberFormat="1" applyFont="1" applyFill="1" applyAlignment="1">
      <alignment horizontal="right" vertical="center" wrapText="1"/>
    </xf>
    <xf numFmtId="0" fontId="3" fillId="2" borderId="0" xfId="0" applyFont="1" applyFill="1" applyBorder="1" applyAlignment="1">
      <alignment vertical="center"/>
    </xf>
    <xf numFmtId="167" fontId="3" fillId="2" borderId="1" xfId="0" applyNumberFormat="1" applyFont="1" applyFill="1" applyBorder="1" applyAlignment="1">
      <alignment horizontal="right" vertical="center"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3" fontId="3" fillId="2" borderId="9"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1" fontId="3" fillId="2" borderId="1" xfId="0" applyNumberFormat="1" applyFont="1" applyFill="1" applyBorder="1" applyAlignment="1">
      <alignment horizontal="right" vertical="center" wrapText="1"/>
    </xf>
    <xf numFmtId="1" fontId="3" fillId="2" borderId="1" xfId="0" applyNumberFormat="1" applyFont="1" applyFill="1" applyBorder="1" applyAlignment="1">
      <alignment vertical="center" wrapText="1"/>
    </xf>
    <xf numFmtId="166" fontId="3" fillId="0" borderId="1" xfId="0" applyNumberFormat="1" applyFont="1" applyFill="1" applyBorder="1" applyAlignment="1">
      <alignment horizontal="right" vertical="center" wrapText="1"/>
    </xf>
    <xf numFmtId="2" fontId="3" fillId="2" borderId="3" xfId="0" applyNumberFormat="1" applyFont="1" applyFill="1" applyBorder="1" applyAlignment="1">
      <alignment horizontal="left" vertical="center" wrapText="1"/>
    </xf>
    <xf numFmtId="168" fontId="29" fillId="2" borderId="1" xfId="0" applyNumberFormat="1" applyFont="1" applyFill="1" applyBorder="1" applyAlignment="1">
      <alignment vertical="center"/>
    </xf>
    <xf numFmtId="0" fontId="29" fillId="2" borderId="1" xfId="0" applyFont="1" applyFill="1" applyBorder="1" applyAlignment="1">
      <alignment wrapText="1"/>
    </xf>
    <xf numFmtId="0" fontId="13" fillId="2" borderId="0" xfId="0" applyFont="1" applyFill="1" applyAlignment="1">
      <alignment horizontal="center"/>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7" fillId="2" borderId="0" xfId="0" applyFont="1" applyFill="1"/>
    <xf numFmtId="0" fontId="8" fillId="2" borderId="0" xfId="0" applyFont="1"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wrapText="1"/>
    </xf>
    <xf numFmtId="0" fontId="18" fillId="2" borderId="0" xfId="0" applyFont="1" applyFill="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2" fontId="3" fillId="2" borderId="7" xfId="0" applyNumberFormat="1" applyFont="1" applyFill="1" applyBorder="1" applyAlignment="1">
      <alignment vertical="center" wrapText="1"/>
    </xf>
    <xf numFmtId="2" fontId="3" fillId="2" borderId="5"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166" fontId="3" fillId="2" borderId="6" xfId="0" applyNumberFormat="1" applyFont="1" applyFill="1" applyBorder="1" applyAlignment="1">
      <alignment horizontal="right" vertical="center" wrapText="1"/>
    </xf>
    <xf numFmtId="166" fontId="3" fillId="2" borderId="1" xfId="0" applyNumberFormat="1" applyFont="1" applyFill="1" applyBorder="1" applyAlignment="1">
      <alignment horizontal="right" vertical="center"/>
    </xf>
    <xf numFmtId="0" fontId="13" fillId="2" borderId="1" xfId="0" applyFont="1" applyFill="1" applyBorder="1" applyAlignment="1">
      <alignment vertical="center" wrapText="1"/>
    </xf>
    <xf numFmtId="3" fontId="16" fillId="2" borderId="9" xfId="0" applyNumberFormat="1" applyFont="1" applyFill="1" applyBorder="1" applyAlignment="1">
      <alignment horizontal="right" vertical="center" wrapText="1"/>
    </xf>
    <xf numFmtId="166" fontId="13" fillId="5" borderId="3" xfId="0" applyNumberFormat="1" applyFont="1" applyFill="1" applyBorder="1" applyAlignment="1">
      <alignment vertical="center" wrapText="1"/>
    </xf>
    <xf numFmtId="3" fontId="3" fillId="5" borderId="1" xfId="0" applyNumberFormat="1" applyFont="1" applyFill="1" applyBorder="1"/>
    <xf numFmtId="1" fontId="3" fillId="5" borderId="1" xfId="0" applyNumberFormat="1" applyFont="1" applyFill="1" applyBorder="1" applyAlignment="1">
      <alignment vertical="center" wrapText="1"/>
    </xf>
    <xf numFmtId="0" fontId="13" fillId="5" borderId="7" xfId="0" applyFont="1" applyFill="1" applyBorder="1" applyAlignment="1">
      <alignment vertical="center" wrapText="1"/>
    </xf>
    <xf numFmtId="166" fontId="13" fillId="5" borderId="7" xfId="0" applyNumberFormat="1" applyFont="1" applyFill="1" applyBorder="1" applyAlignment="1">
      <alignment vertical="center" wrapText="1"/>
    </xf>
    <xf numFmtId="2" fontId="3" fillId="5" borderId="1" xfId="0" applyNumberFormat="1" applyFont="1" applyFill="1" applyBorder="1" applyAlignment="1">
      <alignment horizontal="center" vertical="center" wrapText="1"/>
    </xf>
    <xf numFmtId="2" fontId="3" fillId="5" borderId="7" xfId="0" applyNumberFormat="1" applyFont="1" applyFill="1" applyBorder="1" applyAlignment="1">
      <alignment horizontal="center" vertical="center" wrapText="1"/>
    </xf>
    <xf numFmtId="166" fontId="3" fillId="5" borderId="1" xfId="0" applyNumberFormat="1" applyFont="1" applyFill="1" applyBorder="1" applyAlignment="1">
      <alignment vertical="center" wrapText="1"/>
    </xf>
    <xf numFmtId="3" fontId="3" fillId="4" borderId="1" xfId="0" applyNumberFormat="1" applyFont="1" applyFill="1" applyBorder="1" applyAlignment="1">
      <alignment vertical="center" wrapText="1"/>
    </xf>
    <xf numFmtId="2" fontId="3" fillId="4" borderId="1" xfId="0" applyNumberFormat="1" applyFont="1" applyFill="1" applyBorder="1" applyAlignment="1">
      <alignment vertical="center" wrapText="1"/>
    </xf>
    <xf numFmtId="2"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right" vertical="center" wrapText="1"/>
    </xf>
    <xf numFmtId="3" fontId="3" fillId="4" borderId="1" xfId="0" applyNumberFormat="1" applyFont="1" applyFill="1" applyBorder="1" applyAlignment="1">
      <alignment horizontal="right" vertical="center"/>
    </xf>
    <xf numFmtId="2" fontId="3" fillId="4" borderId="6" xfId="0" applyNumberFormat="1" applyFont="1" applyFill="1" applyBorder="1" applyAlignment="1">
      <alignment vertical="center" wrapText="1"/>
    </xf>
    <xf numFmtId="166" fontId="3" fillId="4" borderId="1" xfId="0" applyNumberFormat="1" applyFont="1" applyFill="1" applyBorder="1" applyAlignment="1">
      <alignment horizontal="right" vertical="center"/>
    </xf>
    <xf numFmtId="3" fontId="3" fillId="4" borderId="5" xfId="0" applyNumberFormat="1" applyFont="1" applyFill="1" applyBorder="1" applyAlignment="1">
      <alignment horizontal="right" vertical="center" wrapText="1"/>
    </xf>
    <xf numFmtId="0" fontId="3" fillId="5" borderId="1" xfId="0" applyFont="1" applyFill="1" applyBorder="1" applyAlignment="1">
      <alignment vertical="center" wrapText="1"/>
    </xf>
    <xf numFmtId="3" fontId="3" fillId="5" borderId="1" xfId="0" applyNumberFormat="1" applyFont="1" applyFill="1" applyBorder="1" applyAlignment="1">
      <alignment vertical="center" wrapText="1"/>
    </xf>
    <xf numFmtId="2" fontId="3" fillId="4" borderId="7"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3" fontId="14" fillId="5" borderId="9" xfId="0" applyNumberFormat="1" applyFont="1" applyFill="1" applyBorder="1" applyAlignment="1">
      <alignment horizontal="left" vertical="center"/>
    </xf>
    <xf numFmtId="0" fontId="14" fillId="5" borderId="7" xfId="0" applyFont="1" applyFill="1" applyBorder="1" applyAlignment="1">
      <alignment horizontal="left" vertical="center"/>
    </xf>
    <xf numFmtId="3" fontId="3" fillId="5" borderId="1" xfId="0" applyNumberFormat="1" applyFont="1" applyFill="1" applyBorder="1" applyAlignment="1">
      <alignment horizontal="right" vertical="center"/>
    </xf>
    <xf numFmtId="49" fontId="3" fillId="5" borderId="1" xfId="0" applyNumberFormat="1" applyFont="1" applyFill="1" applyBorder="1" applyAlignment="1">
      <alignment horizontal="center" vertical="center" wrapText="1"/>
    </xf>
    <xf numFmtId="3" fontId="3" fillId="4" borderId="6" xfId="0" applyNumberFormat="1" applyFont="1" applyFill="1" applyBorder="1" applyAlignment="1">
      <alignment vertical="center" wrapText="1"/>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166" fontId="3" fillId="4" borderId="6" xfId="0" applyNumberFormat="1" applyFont="1" applyFill="1" applyBorder="1" applyAlignment="1">
      <alignment horizontal="right" vertical="center" wrapText="1"/>
    </xf>
    <xf numFmtId="2" fontId="3" fillId="4" borderId="6" xfId="0"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 fontId="3" fillId="5" borderId="1" xfId="0" applyNumberFormat="1" applyFont="1" applyFill="1" applyBorder="1" applyAlignment="1">
      <alignment vertical="center" wrapText="1"/>
    </xf>
    <xf numFmtId="2" fontId="3" fillId="4" borderId="1" xfId="0" applyNumberFormat="1" applyFont="1" applyFill="1" applyBorder="1" applyAlignment="1">
      <alignment horizontal="justify" vertical="center" wrapText="1"/>
    </xf>
    <xf numFmtId="0" fontId="3" fillId="4"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1" fontId="3" fillId="4" borderId="1" xfId="0" applyNumberFormat="1" applyFont="1" applyFill="1" applyBorder="1" applyAlignment="1">
      <alignment horizontal="center" vertical="center"/>
    </xf>
    <xf numFmtId="3" fontId="35" fillId="2" borderId="0" xfId="0" applyNumberFormat="1" applyFont="1" applyFill="1" applyBorder="1" applyAlignment="1">
      <alignment horizontal="right" vertical="center"/>
    </xf>
    <xf numFmtId="2" fontId="3" fillId="4" borderId="1" xfId="0" applyNumberFormat="1" applyFont="1" applyFill="1" applyBorder="1" applyAlignment="1">
      <alignment horizontal="left" vertical="center" wrapText="1"/>
    </xf>
    <xf numFmtId="170" fontId="3" fillId="4" borderId="1" xfId="4" applyNumberFormat="1" applyFont="1" applyFill="1" applyBorder="1" applyAlignment="1"/>
    <xf numFmtId="0" fontId="3" fillId="4" borderId="1" xfId="0" applyFont="1" applyFill="1" applyBorder="1" applyAlignment="1">
      <alignment horizontal="center" vertical="center" wrapText="1"/>
    </xf>
    <xf numFmtId="168" fontId="3" fillId="4" borderId="1"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center" vertical="center"/>
    </xf>
    <xf numFmtId="0" fontId="29" fillId="4" borderId="1" xfId="0" applyFont="1" applyFill="1" applyBorder="1" applyAlignment="1">
      <alignment wrapText="1"/>
    </xf>
    <xf numFmtId="2" fontId="3" fillId="4" borderId="4" xfId="0" applyNumberFormat="1" applyFont="1" applyFill="1" applyBorder="1" applyAlignment="1">
      <alignment horizontal="justify" vertical="center" wrapText="1"/>
    </xf>
    <xf numFmtId="4" fontId="3" fillId="4" borderId="1" xfId="0" applyNumberFormat="1" applyFont="1" applyFill="1" applyBorder="1" applyAlignment="1">
      <alignment horizontal="right" vertical="center"/>
    </xf>
    <xf numFmtId="167" fontId="3" fillId="2" borderId="1" xfId="0" applyNumberFormat="1" applyFont="1" applyFill="1" applyBorder="1" applyAlignment="1">
      <alignment horizontal="right" vertical="center"/>
    </xf>
    <xf numFmtId="2" fontId="32" fillId="2" borderId="0" xfId="0" applyNumberFormat="1" applyFont="1" applyFill="1" applyBorder="1" applyAlignment="1">
      <alignment horizontal="left" vertical="center" wrapText="1"/>
    </xf>
    <xf numFmtId="0" fontId="13" fillId="2" borderId="0" xfId="0" applyFont="1" applyFill="1" applyAlignment="1">
      <alignment horizontal="center"/>
    </xf>
    <xf numFmtId="0" fontId="14" fillId="2" borderId="2" xfId="0" applyFont="1" applyFill="1" applyBorder="1" applyAlignment="1">
      <alignment horizontal="left" wrapText="1"/>
    </xf>
    <xf numFmtId="0" fontId="14" fillId="2" borderId="3" xfId="0" applyFont="1" applyFill="1" applyBorder="1" applyAlignment="1">
      <alignment horizontal="left" wrapText="1"/>
    </xf>
    <xf numFmtId="0" fontId="14" fillId="5" borderId="2" xfId="0" applyFont="1" applyFill="1" applyBorder="1" applyAlignment="1">
      <alignment horizontal="left" wrapText="1"/>
    </xf>
    <xf numFmtId="0" fontId="14" fillId="5" borderId="3" xfId="0" applyFont="1" applyFill="1" applyBorder="1" applyAlignment="1">
      <alignment horizontal="left"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0" fontId="14" fillId="5" borderId="4" xfId="0" applyFont="1" applyFill="1" applyBorder="1" applyAlignment="1">
      <alignment horizontal="left" wrapText="1"/>
    </xf>
    <xf numFmtId="0" fontId="30" fillId="5" borderId="2" xfId="0" applyFont="1" applyFill="1" applyBorder="1" applyAlignment="1">
      <alignment horizontal="left" wrapText="1"/>
    </xf>
    <xf numFmtId="0" fontId="30" fillId="5" borderId="3" xfId="0" applyFont="1" applyFill="1" applyBorder="1" applyAlignment="1">
      <alignment horizontal="left" wrapText="1"/>
    </xf>
    <xf numFmtId="3" fontId="14" fillId="5" borderId="2" xfId="0" applyNumberFormat="1" applyFont="1" applyFill="1" applyBorder="1" applyAlignment="1">
      <alignment horizontal="left" vertical="center" wrapText="1"/>
    </xf>
    <xf numFmtId="3" fontId="14" fillId="5" borderId="3" xfId="0" applyNumberFormat="1" applyFont="1" applyFill="1" applyBorder="1" applyAlignment="1">
      <alignment horizontal="left" vertical="center" wrapText="1"/>
    </xf>
    <xf numFmtId="166" fontId="14" fillId="5" borderId="2" xfId="0" applyNumberFormat="1" applyFont="1" applyFill="1" applyBorder="1" applyAlignment="1">
      <alignment horizontal="left" vertical="center" wrapText="1"/>
    </xf>
    <xf numFmtId="166" fontId="14" fillId="5" borderId="3" xfId="0" applyNumberFormat="1" applyFont="1" applyFill="1" applyBorder="1" applyAlignment="1">
      <alignment horizontal="left" vertical="center" wrapText="1"/>
    </xf>
    <xf numFmtId="1" fontId="3" fillId="2" borderId="9"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left" vertical="center" wrapText="1"/>
    </xf>
    <xf numFmtId="2" fontId="3" fillId="2"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wrapText="1"/>
    </xf>
    <xf numFmtId="2"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9" fontId="3" fillId="2" borderId="2" xfId="0" applyNumberFormat="1" applyFont="1" applyFill="1" applyBorder="1" applyAlignment="1">
      <alignment horizontal="center" vertical="center" wrapText="1"/>
    </xf>
    <xf numFmtId="2" fontId="25"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1" xfId="0" applyFont="1" applyFill="1" applyBorder="1"/>
  </cellXfs>
  <cellStyles count="14">
    <cellStyle name="Обычный" xfId="0" builtinId="0"/>
    <cellStyle name="Обычный 2" xfId="2"/>
    <cellStyle name="Обычный 2 2" xfId="9"/>
    <cellStyle name="Обычный 3" xfId="5"/>
    <cellStyle name="Обычный 3 2" xfId="10"/>
    <cellStyle name="Обычный 4" xfId="8"/>
    <cellStyle name="Обычный 4 2" xfId="13"/>
    <cellStyle name="Обычный_Л.см.на капит.рем.вдпр. (15стлб) (5,1,2004)" xfId="1"/>
    <cellStyle name="Процентный" xfId="3" builtinId="5"/>
    <cellStyle name="Процентный 2" xfId="6"/>
    <cellStyle name="Процентный 2 2" xfId="11"/>
    <cellStyle name="Финансовый" xfId="4" builtinId="3"/>
    <cellStyle name="Финансовый 2" xfId="7"/>
    <cellStyle name="Финансовый 2 2" xfId="12"/>
  </cellStyles>
  <dxfs count="0"/>
  <tableStyles count="0" defaultTableStyle="TableStyleMedium2" defaultPivotStyle="PivotStyleMedium9"/>
  <colors>
    <mruColors>
      <color rgb="FFFFFF99"/>
      <color rgb="FFFF5050"/>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447"/>
  <sheetViews>
    <sheetView tabSelected="1" topLeftCell="A1376" zoomScale="115" zoomScaleNormal="115" workbookViewId="0">
      <pane xSplit="2" topLeftCell="C1" activePane="topRight" state="frozen"/>
      <selection pane="topRight" activeCell="G1388" sqref="G1388"/>
    </sheetView>
  </sheetViews>
  <sheetFormatPr defaultColWidth="9.140625" defaultRowHeight="15" x14ac:dyDescent="0.25"/>
  <cols>
    <col min="1" max="1" width="8.28515625" style="70" customWidth="1"/>
    <col min="2" max="2" width="53.28515625" style="34" customWidth="1"/>
    <col min="3" max="3" width="7.7109375" style="13" customWidth="1"/>
    <col min="4" max="4" width="11.140625" style="26" customWidth="1"/>
    <col min="5" max="5" width="24.85546875" style="13" customWidth="1"/>
    <col min="6" max="6" width="24.7109375" style="13" customWidth="1"/>
    <col min="7" max="7" width="16.5703125" style="21" customWidth="1"/>
    <col min="8" max="16384" width="9.140625" style="4"/>
  </cols>
  <sheetData>
    <row r="1" spans="1:7" s="1" customFormat="1" x14ac:dyDescent="0.25">
      <c r="A1" s="70"/>
      <c r="B1" s="34"/>
      <c r="C1" s="13"/>
      <c r="D1" s="26"/>
      <c r="E1" s="13"/>
      <c r="F1" s="13" t="s">
        <v>1127</v>
      </c>
      <c r="G1" s="21"/>
    </row>
    <row r="2" spans="1:7" s="1" customFormat="1" x14ac:dyDescent="0.25">
      <c r="A2" s="69"/>
      <c r="B2" s="35"/>
      <c r="C2" s="14"/>
      <c r="D2" s="27"/>
      <c r="E2" s="13"/>
      <c r="F2" s="13" t="s">
        <v>1128</v>
      </c>
      <c r="G2" s="22"/>
    </row>
    <row r="3" spans="1:7" s="1" customFormat="1" ht="16.5" customHeight="1" x14ac:dyDescent="0.25">
      <c r="A3" s="69"/>
      <c r="B3" s="35"/>
      <c r="C3" s="14"/>
      <c r="D3" s="27"/>
      <c r="E3" s="13"/>
      <c r="F3" s="14" t="s">
        <v>1565</v>
      </c>
      <c r="G3" s="22"/>
    </row>
    <row r="4" spans="1:7" s="1" customFormat="1" ht="17.25" customHeight="1" x14ac:dyDescent="0.25">
      <c r="A4" s="69"/>
      <c r="B4" s="35"/>
      <c r="C4" s="14"/>
      <c r="D4" s="27"/>
      <c r="E4" s="13"/>
      <c r="F4" s="14"/>
      <c r="G4" s="22"/>
    </row>
    <row r="5" spans="1:7" s="1" customFormat="1" ht="13.5" customHeight="1" x14ac:dyDescent="0.3">
      <c r="A5" s="230" t="s">
        <v>1129</v>
      </c>
      <c r="B5" s="230"/>
      <c r="C5" s="230"/>
      <c r="D5" s="230"/>
      <c r="E5" s="230"/>
      <c r="F5" s="230"/>
      <c r="G5" s="159"/>
    </row>
    <row r="6" spans="1:7" s="1" customFormat="1" ht="17.25" customHeight="1" x14ac:dyDescent="0.3">
      <c r="A6" s="230" t="s">
        <v>1130</v>
      </c>
      <c r="B6" s="230"/>
      <c r="C6" s="230"/>
      <c r="D6" s="230"/>
      <c r="E6" s="230"/>
      <c r="F6" s="230"/>
      <c r="G6" s="159"/>
    </row>
    <row r="7" spans="1:7" s="1" customFormat="1" ht="18" customHeight="1" x14ac:dyDescent="0.3">
      <c r="A7" s="230" t="s">
        <v>1446</v>
      </c>
      <c r="B7" s="230"/>
      <c r="C7" s="230"/>
      <c r="D7" s="230"/>
      <c r="E7" s="230"/>
      <c r="F7" s="230"/>
      <c r="G7" s="159"/>
    </row>
    <row r="8" spans="1:7" s="1" customFormat="1" ht="6" customHeight="1" x14ac:dyDescent="0.25">
      <c r="A8" s="72"/>
      <c r="B8" s="35"/>
      <c r="C8" s="14"/>
      <c r="D8" s="27"/>
      <c r="E8" s="14"/>
      <c r="F8" s="23"/>
      <c r="G8" s="146"/>
    </row>
    <row r="9" spans="1:7" s="1" customFormat="1" ht="75.75" customHeight="1" x14ac:dyDescent="0.25">
      <c r="A9" s="73" t="s">
        <v>1131</v>
      </c>
      <c r="B9" s="5" t="s">
        <v>1132</v>
      </c>
      <c r="C9" s="5" t="s">
        <v>1133</v>
      </c>
      <c r="D9" s="9" t="s">
        <v>1134</v>
      </c>
      <c r="E9" s="5" t="s">
        <v>1135</v>
      </c>
      <c r="F9" s="5" t="s">
        <v>1136</v>
      </c>
      <c r="G9" s="6" t="s">
        <v>1137</v>
      </c>
    </row>
    <row r="10" spans="1:7" s="1" customFormat="1" x14ac:dyDescent="0.25">
      <c r="A10" s="74">
        <v>1</v>
      </c>
      <c r="B10" s="15">
        <v>2</v>
      </c>
      <c r="C10" s="15">
        <v>3</v>
      </c>
      <c r="D10" s="15">
        <v>4</v>
      </c>
      <c r="E10" s="15">
        <v>5</v>
      </c>
      <c r="F10" s="244">
        <v>6</v>
      </c>
      <c r="G10" s="165"/>
    </row>
    <row r="11" spans="1:7" s="1" customFormat="1" ht="15.75" customHeight="1" x14ac:dyDescent="0.3">
      <c r="A11" s="231" t="s">
        <v>1138</v>
      </c>
      <c r="B11" s="232"/>
      <c r="C11" s="16"/>
      <c r="D11" s="28"/>
      <c r="E11" s="16"/>
      <c r="F11" s="16"/>
      <c r="G11" s="178"/>
    </row>
    <row r="12" spans="1:7" s="1" customFormat="1" ht="17.25" customHeight="1" x14ac:dyDescent="0.3">
      <c r="A12" s="233" t="s">
        <v>1139</v>
      </c>
      <c r="B12" s="234"/>
      <c r="C12" s="234"/>
      <c r="D12" s="234"/>
      <c r="E12" s="161"/>
      <c r="F12" s="161"/>
      <c r="G12" s="181">
        <f>SUM(G13:G23)</f>
        <v>342183.67890559998</v>
      </c>
    </row>
    <row r="13" spans="1:7" s="47" customFormat="1" ht="23.25" customHeight="1" x14ac:dyDescent="0.25">
      <c r="A13" s="81">
        <v>1</v>
      </c>
      <c r="B13" s="67" t="s">
        <v>1378</v>
      </c>
      <c r="C13" s="5" t="s">
        <v>0</v>
      </c>
      <c r="D13" s="29">
        <v>65</v>
      </c>
      <c r="E13" s="5" t="s">
        <v>1140</v>
      </c>
      <c r="F13" s="245" t="s">
        <v>1247</v>
      </c>
      <c r="G13" s="167">
        <v>16703.96</v>
      </c>
    </row>
    <row r="14" spans="1:7" s="47" customFormat="1" ht="18" customHeight="1" x14ac:dyDescent="0.25">
      <c r="A14" s="81">
        <f>A13+1</f>
        <v>2</v>
      </c>
      <c r="B14" s="148" t="s">
        <v>1445</v>
      </c>
      <c r="C14" s="5" t="s">
        <v>0</v>
      </c>
      <c r="D14" s="147">
        <v>0.33600000000000002</v>
      </c>
      <c r="E14" s="5" t="s">
        <v>1142</v>
      </c>
      <c r="F14" s="245" t="s">
        <v>1143</v>
      </c>
      <c r="G14" s="167">
        <v>258.72000000000008</v>
      </c>
    </row>
    <row r="15" spans="1:7" s="47" customFormat="1" ht="17.25" customHeight="1" x14ac:dyDescent="0.25">
      <c r="A15" s="81">
        <f t="shared" ref="A15:A23" si="0">A14+1</f>
        <v>3</v>
      </c>
      <c r="B15" s="67" t="s">
        <v>2</v>
      </c>
      <c r="C15" s="5" t="s">
        <v>0</v>
      </c>
      <c r="D15" s="29">
        <v>80</v>
      </c>
      <c r="E15" s="5" t="s">
        <v>1144</v>
      </c>
      <c r="F15" s="245" t="s">
        <v>1141</v>
      </c>
      <c r="G15" s="167">
        <v>71470.834265600017</v>
      </c>
    </row>
    <row r="16" spans="1:7" s="47" customFormat="1" ht="16.5" customHeight="1" x14ac:dyDescent="0.25">
      <c r="A16" s="81">
        <f t="shared" si="0"/>
        <v>4</v>
      </c>
      <c r="B16" s="67" t="s">
        <v>863</v>
      </c>
      <c r="C16" s="5" t="s">
        <v>14</v>
      </c>
      <c r="D16" s="29">
        <v>350</v>
      </c>
      <c r="E16" s="5" t="s">
        <v>1142</v>
      </c>
      <c r="F16" s="245" t="s">
        <v>1143</v>
      </c>
      <c r="G16" s="167">
        <v>900</v>
      </c>
    </row>
    <row r="17" spans="1:7" s="47" customFormat="1" ht="16.5" customHeight="1" x14ac:dyDescent="0.25">
      <c r="A17" s="81">
        <f t="shared" si="0"/>
        <v>5</v>
      </c>
      <c r="B17" s="67" t="s">
        <v>3</v>
      </c>
      <c r="C17" s="5" t="s">
        <v>0</v>
      </c>
      <c r="D17" s="29">
        <v>8</v>
      </c>
      <c r="E17" s="5" t="s">
        <v>1142</v>
      </c>
      <c r="F17" s="245" t="s">
        <v>1143</v>
      </c>
      <c r="G17" s="167">
        <v>1971.2000000000003</v>
      </c>
    </row>
    <row r="18" spans="1:7" s="47" customFormat="1" ht="16.5" customHeight="1" x14ac:dyDescent="0.25">
      <c r="A18" s="195">
        <f t="shared" si="0"/>
        <v>6</v>
      </c>
      <c r="B18" s="189" t="s">
        <v>1411</v>
      </c>
      <c r="C18" s="190" t="s">
        <v>0</v>
      </c>
      <c r="D18" s="191">
        <v>190</v>
      </c>
      <c r="E18" s="190" t="s">
        <v>1142</v>
      </c>
      <c r="F18" s="246" t="s">
        <v>1141</v>
      </c>
      <c r="G18" s="258">
        <v>22769.599999999999</v>
      </c>
    </row>
    <row r="19" spans="1:7" s="47" customFormat="1" ht="16.5" customHeight="1" x14ac:dyDescent="0.25">
      <c r="A19" s="81">
        <f t="shared" si="0"/>
        <v>7</v>
      </c>
      <c r="B19" s="67" t="s">
        <v>5</v>
      </c>
      <c r="C19" s="5" t="s">
        <v>0</v>
      </c>
      <c r="D19" s="29">
        <v>60</v>
      </c>
      <c r="E19" s="5" t="s">
        <v>1142</v>
      </c>
      <c r="F19" s="245" t="s">
        <v>1143</v>
      </c>
      <c r="G19" s="167">
        <v>7844.7600000000011</v>
      </c>
    </row>
    <row r="20" spans="1:7" s="48" customFormat="1" ht="16.5" customHeight="1" x14ac:dyDescent="0.25">
      <c r="A20" s="81">
        <f t="shared" si="0"/>
        <v>8</v>
      </c>
      <c r="B20" s="67" t="s">
        <v>1</v>
      </c>
      <c r="C20" s="5" t="s">
        <v>0</v>
      </c>
      <c r="D20" s="29">
        <v>0.3</v>
      </c>
      <c r="E20" s="5" t="s">
        <v>1142</v>
      </c>
      <c r="F20" s="245" t="s">
        <v>1143</v>
      </c>
      <c r="G20" s="167">
        <v>1034.8800000000001</v>
      </c>
    </row>
    <row r="21" spans="1:7" s="48" customFormat="1" ht="15" customHeight="1" x14ac:dyDescent="0.25">
      <c r="A21" s="81">
        <f t="shared" si="0"/>
        <v>9</v>
      </c>
      <c r="B21" s="67" t="s">
        <v>1414</v>
      </c>
      <c r="C21" s="5" t="s">
        <v>0</v>
      </c>
      <c r="D21" s="29">
        <v>6</v>
      </c>
      <c r="E21" s="5" t="s">
        <v>1142</v>
      </c>
      <c r="F21" s="245" t="s">
        <v>1143</v>
      </c>
      <c r="G21" s="167">
        <v>37290.000000000007</v>
      </c>
    </row>
    <row r="22" spans="1:7" s="48" customFormat="1" ht="15" customHeight="1" x14ac:dyDescent="0.25">
      <c r="A22" s="81">
        <f t="shared" si="0"/>
        <v>10</v>
      </c>
      <c r="B22" s="67" t="s">
        <v>4</v>
      </c>
      <c r="C22" s="5" t="s">
        <v>0</v>
      </c>
      <c r="D22" s="29">
        <v>9.5</v>
      </c>
      <c r="E22" s="5" t="s">
        <v>1142</v>
      </c>
      <c r="F22" s="245" t="s">
        <v>1143</v>
      </c>
      <c r="G22" s="167">
        <v>7322.7246400000004</v>
      </c>
    </row>
    <row r="23" spans="1:7" s="48" customFormat="1" ht="24.75" customHeight="1" x14ac:dyDescent="0.25">
      <c r="A23" s="81">
        <f t="shared" si="0"/>
        <v>11</v>
      </c>
      <c r="B23" s="67" t="s">
        <v>1385</v>
      </c>
      <c r="C23" s="5" t="s">
        <v>0</v>
      </c>
      <c r="D23" s="29">
        <v>780</v>
      </c>
      <c r="E23" s="5" t="s">
        <v>1140</v>
      </c>
      <c r="F23" s="245" t="s">
        <v>1141</v>
      </c>
      <c r="G23" s="167">
        <v>174617</v>
      </c>
    </row>
    <row r="24" spans="1:7" s="1" customFormat="1" ht="18.75" customHeight="1" x14ac:dyDescent="0.3">
      <c r="A24" s="233" t="s">
        <v>1145</v>
      </c>
      <c r="B24" s="234"/>
      <c r="C24" s="161"/>
      <c r="D24" s="180"/>
      <c r="E24" s="161"/>
      <c r="F24" s="161"/>
      <c r="G24" s="182">
        <f>SUM(G25:G47)</f>
        <v>261562.33906000006</v>
      </c>
    </row>
    <row r="25" spans="1:7" s="48" customFormat="1" ht="15.75" customHeight="1" x14ac:dyDescent="0.25">
      <c r="A25" s="89">
        <f>A23+1</f>
        <v>12</v>
      </c>
      <c r="B25" s="82" t="s">
        <v>1369</v>
      </c>
      <c r="C25" s="83" t="s">
        <v>0</v>
      </c>
      <c r="D25" s="84">
        <v>1160</v>
      </c>
      <c r="E25" s="83" t="s">
        <v>1142</v>
      </c>
      <c r="F25" s="245" t="s">
        <v>1143</v>
      </c>
      <c r="G25" s="167">
        <v>14266.075560000001</v>
      </c>
    </row>
    <row r="26" spans="1:7" s="48" customFormat="1" ht="22.5" customHeight="1" x14ac:dyDescent="0.25">
      <c r="A26" s="66">
        <f>A25+1</f>
        <v>13</v>
      </c>
      <c r="B26" s="67" t="s">
        <v>10</v>
      </c>
      <c r="C26" s="5" t="s">
        <v>1322</v>
      </c>
      <c r="D26" s="29">
        <v>300</v>
      </c>
      <c r="E26" s="5" t="s">
        <v>1142</v>
      </c>
      <c r="F26" s="245" t="s">
        <v>1143</v>
      </c>
      <c r="G26" s="167">
        <v>676.00500000000011</v>
      </c>
    </row>
    <row r="27" spans="1:7" s="49" customFormat="1" ht="15.75" customHeight="1" x14ac:dyDescent="0.2">
      <c r="A27" s="66">
        <f t="shared" ref="A27:A45" si="1">A26+1</f>
        <v>14</v>
      </c>
      <c r="B27" s="67" t="s">
        <v>8</v>
      </c>
      <c r="C27" s="5" t="s">
        <v>6</v>
      </c>
      <c r="D27" s="29">
        <v>150</v>
      </c>
      <c r="E27" s="5" t="s">
        <v>1146</v>
      </c>
      <c r="F27" s="245" t="s">
        <v>1371</v>
      </c>
      <c r="G27" s="167">
        <v>31503.450000000004</v>
      </c>
    </row>
    <row r="28" spans="1:7" s="49" customFormat="1" ht="15.75" customHeight="1" x14ac:dyDescent="0.2">
      <c r="A28" s="66">
        <f t="shared" si="1"/>
        <v>15</v>
      </c>
      <c r="B28" s="67" t="s">
        <v>9</v>
      </c>
      <c r="C28" s="5" t="s">
        <v>6</v>
      </c>
      <c r="D28" s="29">
        <v>30</v>
      </c>
      <c r="E28" s="5" t="s">
        <v>1146</v>
      </c>
      <c r="F28" s="245" t="s">
        <v>1371</v>
      </c>
      <c r="G28" s="167">
        <v>8061.9</v>
      </c>
    </row>
    <row r="29" spans="1:7" s="48" customFormat="1" ht="15.75" customHeight="1" x14ac:dyDescent="0.25">
      <c r="A29" s="66">
        <f t="shared" si="1"/>
        <v>16</v>
      </c>
      <c r="B29" s="67" t="s">
        <v>7</v>
      </c>
      <c r="C29" s="5" t="s">
        <v>1322</v>
      </c>
      <c r="D29" s="29">
        <v>600000</v>
      </c>
      <c r="E29" s="83" t="s">
        <v>1142</v>
      </c>
      <c r="F29" s="247" t="s">
        <v>1371</v>
      </c>
      <c r="G29" s="167">
        <v>182226.00000000003</v>
      </c>
    </row>
    <row r="30" spans="1:7" s="48" customFormat="1" ht="15.75" customHeight="1" x14ac:dyDescent="0.25">
      <c r="A30" s="66">
        <f>A29+1</f>
        <v>17</v>
      </c>
      <c r="B30" s="67" t="s">
        <v>965</v>
      </c>
      <c r="C30" s="5" t="s">
        <v>14</v>
      </c>
      <c r="D30" s="29">
        <v>2500</v>
      </c>
      <c r="E30" s="5" t="s">
        <v>1142</v>
      </c>
      <c r="F30" s="245" t="s">
        <v>1143</v>
      </c>
      <c r="G30" s="167">
        <v>2072.6750000000006</v>
      </c>
    </row>
    <row r="31" spans="1:7" s="48" customFormat="1" ht="15.75" customHeight="1" x14ac:dyDescent="0.25">
      <c r="A31" s="66">
        <f t="shared" si="1"/>
        <v>18</v>
      </c>
      <c r="B31" s="67" t="s">
        <v>13</v>
      </c>
      <c r="C31" s="5" t="s">
        <v>14</v>
      </c>
      <c r="D31" s="29">
        <v>2500</v>
      </c>
      <c r="E31" s="5" t="s">
        <v>1142</v>
      </c>
      <c r="F31" s="245" t="s">
        <v>1143</v>
      </c>
      <c r="G31" s="167">
        <v>2159.0250000000005</v>
      </c>
    </row>
    <row r="32" spans="1:7" s="48" customFormat="1" ht="15.75" customHeight="1" x14ac:dyDescent="0.25">
      <c r="A32" s="66">
        <f t="shared" si="1"/>
        <v>19</v>
      </c>
      <c r="B32" s="67" t="s">
        <v>15</v>
      </c>
      <c r="C32" s="5" t="s">
        <v>14</v>
      </c>
      <c r="D32" s="29">
        <v>3600</v>
      </c>
      <c r="E32" s="5" t="s">
        <v>1142</v>
      </c>
      <c r="F32" s="245" t="s">
        <v>1143</v>
      </c>
      <c r="G32" s="167">
        <v>3108.9960000000005</v>
      </c>
    </row>
    <row r="33" spans="1:21" s="48" customFormat="1" ht="21.75" customHeight="1" x14ac:dyDescent="0.25">
      <c r="A33" s="66">
        <f>A32+1</f>
        <v>20</v>
      </c>
      <c r="B33" s="67" t="s">
        <v>903</v>
      </c>
      <c r="C33" s="5" t="s">
        <v>14</v>
      </c>
      <c r="D33" s="29">
        <v>700</v>
      </c>
      <c r="E33" s="5" t="s">
        <v>1142</v>
      </c>
      <c r="F33" s="245" t="s">
        <v>1143</v>
      </c>
      <c r="G33" s="167">
        <v>1061.9069999999999</v>
      </c>
    </row>
    <row r="34" spans="1:21" s="48" customFormat="1" ht="21.75" customHeight="1" x14ac:dyDescent="0.25">
      <c r="A34" s="66">
        <f t="shared" si="1"/>
        <v>21</v>
      </c>
      <c r="B34" s="67" t="s">
        <v>17</v>
      </c>
      <c r="C34" s="5" t="s">
        <v>0</v>
      </c>
      <c r="D34" s="29">
        <v>0.5</v>
      </c>
      <c r="E34" s="5" t="s">
        <v>1142</v>
      </c>
      <c r="F34" s="245" t="s">
        <v>1143</v>
      </c>
      <c r="G34" s="167">
        <v>1842.5000000000002</v>
      </c>
    </row>
    <row r="35" spans="1:21" s="48" customFormat="1" ht="21.75" customHeight="1" x14ac:dyDescent="0.25">
      <c r="A35" s="66">
        <f t="shared" si="1"/>
        <v>22</v>
      </c>
      <c r="B35" s="67" t="s">
        <v>12</v>
      </c>
      <c r="C35" s="5" t="s">
        <v>0</v>
      </c>
      <c r="D35" s="29">
        <f>0.5+0.2+0.4</f>
        <v>1.1000000000000001</v>
      </c>
      <c r="E35" s="5" t="s">
        <v>1142</v>
      </c>
      <c r="F35" s="245" t="s">
        <v>1143</v>
      </c>
      <c r="G35" s="167">
        <v>879.79100000000028</v>
      </c>
    </row>
    <row r="36" spans="1:21" s="48" customFormat="1" ht="25.5" customHeight="1" x14ac:dyDescent="0.25">
      <c r="A36" s="66">
        <f>A35+1</f>
        <v>23</v>
      </c>
      <c r="B36" s="90" t="s">
        <v>997</v>
      </c>
      <c r="C36" s="6" t="s">
        <v>798</v>
      </c>
      <c r="D36" s="29">
        <v>100</v>
      </c>
      <c r="E36" s="5" t="s">
        <v>1142</v>
      </c>
      <c r="F36" s="248" t="s">
        <v>1143</v>
      </c>
      <c r="G36" s="167">
        <v>66</v>
      </c>
    </row>
    <row r="37" spans="1:21" s="48" customFormat="1" ht="28.5" customHeight="1" x14ac:dyDescent="0.25">
      <c r="A37" s="66">
        <f t="shared" si="1"/>
        <v>24</v>
      </c>
      <c r="B37" s="67" t="s">
        <v>18</v>
      </c>
      <c r="C37" s="5" t="s">
        <v>1322</v>
      </c>
      <c r="D37" s="29">
        <v>900</v>
      </c>
      <c r="E37" s="5" t="s">
        <v>1142</v>
      </c>
      <c r="F37" s="245" t="s">
        <v>1143</v>
      </c>
      <c r="G37" s="167">
        <v>3015.0450000000001</v>
      </c>
    </row>
    <row r="38" spans="1:21" s="48" customFormat="1" ht="19.5" customHeight="1" x14ac:dyDescent="0.25">
      <c r="A38" s="66">
        <f>A37+1</f>
        <v>25</v>
      </c>
      <c r="B38" s="67" t="s">
        <v>1302</v>
      </c>
      <c r="C38" s="5" t="s">
        <v>0</v>
      </c>
      <c r="D38" s="91">
        <v>0.05</v>
      </c>
      <c r="E38" s="5" t="s">
        <v>1142</v>
      </c>
      <c r="F38" s="245" t="s">
        <v>1143</v>
      </c>
      <c r="G38" s="167">
        <v>315.69450000000006</v>
      </c>
    </row>
    <row r="39" spans="1:21" s="48" customFormat="1" ht="19.5" customHeight="1" x14ac:dyDescent="0.25">
      <c r="A39" s="66">
        <f>A38+1</f>
        <v>26</v>
      </c>
      <c r="B39" s="67" t="s">
        <v>1303</v>
      </c>
      <c r="C39" s="5" t="s">
        <v>0</v>
      </c>
      <c r="D39" s="29">
        <v>3</v>
      </c>
      <c r="E39" s="5" t="s">
        <v>1142</v>
      </c>
      <c r="F39" s="245" t="s">
        <v>1143</v>
      </c>
      <c r="G39" s="167">
        <v>6503.64</v>
      </c>
    </row>
    <row r="40" spans="1:21" s="48" customFormat="1" ht="19.5" customHeight="1" x14ac:dyDescent="0.25">
      <c r="A40" s="66">
        <f>A39+1</f>
        <v>27</v>
      </c>
      <c r="B40" s="67" t="s">
        <v>16</v>
      </c>
      <c r="C40" s="5" t="s">
        <v>0</v>
      </c>
      <c r="D40" s="91">
        <v>0.05</v>
      </c>
      <c r="E40" s="5" t="s">
        <v>1142</v>
      </c>
      <c r="F40" s="245" t="s">
        <v>1143</v>
      </c>
      <c r="G40" s="167">
        <v>500.5</v>
      </c>
    </row>
    <row r="41" spans="1:21" s="48" customFormat="1" ht="19.5" customHeight="1" x14ac:dyDescent="0.25">
      <c r="A41" s="66">
        <f t="shared" si="1"/>
        <v>28</v>
      </c>
      <c r="B41" s="67" t="s">
        <v>11</v>
      </c>
      <c r="C41" s="5" t="s">
        <v>0</v>
      </c>
      <c r="D41" s="91">
        <v>0.1</v>
      </c>
      <c r="E41" s="5" t="s">
        <v>1142</v>
      </c>
      <c r="F41" s="245" t="s">
        <v>1143</v>
      </c>
      <c r="G41" s="167">
        <v>88.000000000000014</v>
      </c>
      <c r="H41" s="50"/>
      <c r="I41" s="50"/>
      <c r="J41" s="50"/>
      <c r="K41" s="50"/>
      <c r="L41" s="50"/>
      <c r="M41" s="50"/>
      <c r="N41" s="50"/>
      <c r="O41" s="50"/>
      <c r="P41" s="50"/>
      <c r="Q41" s="50"/>
      <c r="R41" s="50"/>
      <c r="S41" s="50"/>
      <c r="T41" s="50"/>
      <c r="U41" s="50"/>
    </row>
    <row r="42" spans="1:21" s="47" customFormat="1" ht="19.5" customHeight="1" x14ac:dyDescent="0.25">
      <c r="A42" s="66">
        <f>A41+1</f>
        <v>29</v>
      </c>
      <c r="B42" s="67" t="s">
        <v>793</v>
      </c>
      <c r="C42" s="5" t="s">
        <v>792</v>
      </c>
      <c r="D42" s="29">
        <v>60</v>
      </c>
      <c r="E42" s="5" t="s">
        <v>1142</v>
      </c>
      <c r="F42" s="245" t="s">
        <v>1143</v>
      </c>
      <c r="G42" s="167">
        <v>858.00000000000011</v>
      </c>
    </row>
    <row r="43" spans="1:21" s="47" customFormat="1" ht="19.5" customHeight="1" x14ac:dyDescent="0.25">
      <c r="A43" s="66">
        <f t="shared" si="1"/>
        <v>30</v>
      </c>
      <c r="B43" s="67" t="s">
        <v>21</v>
      </c>
      <c r="C43" s="5" t="s">
        <v>0</v>
      </c>
      <c r="D43" s="29">
        <v>0.2</v>
      </c>
      <c r="E43" s="5" t="s">
        <v>1142</v>
      </c>
      <c r="F43" s="245" t="s">
        <v>1143</v>
      </c>
      <c r="G43" s="167">
        <v>304.81000000000006</v>
      </c>
    </row>
    <row r="44" spans="1:21" s="51" customFormat="1" ht="19.5" customHeight="1" x14ac:dyDescent="0.25">
      <c r="A44" s="66">
        <f>A43+1</f>
        <v>31</v>
      </c>
      <c r="B44" s="67" t="s">
        <v>1388</v>
      </c>
      <c r="C44" s="5" t="s">
        <v>20</v>
      </c>
      <c r="D44" s="92">
        <v>1000</v>
      </c>
      <c r="E44" s="5" t="s">
        <v>1142</v>
      </c>
      <c r="F44" s="245" t="s">
        <v>1143</v>
      </c>
      <c r="G44" s="167">
        <v>748.55000000000007</v>
      </c>
    </row>
    <row r="45" spans="1:21" s="47" customFormat="1" ht="19.5" customHeight="1" x14ac:dyDescent="0.25">
      <c r="A45" s="66">
        <f t="shared" si="1"/>
        <v>32</v>
      </c>
      <c r="B45" s="67" t="s">
        <v>22</v>
      </c>
      <c r="C45" s="5" t="s">
        <v>14</v>
      </c>
      <c r="D45" s="29">
        <v>700</v>
      </c>
      <c r="E45" s="5" t="s">
        <v>1142</v>
      </c>
      <c r="F45" s="245" t="s">
        <v>1143</v>
      </c>
      <c r="G45" s="167">
        <v>654.50000000000011</v>
      </c>
    </row>
    <row r="46" spans="1:21" s="47" customFormat="1" ht="19.5" customHeight="1" x14ac:dyDescent="0.25">
      <c r="A46" s="149">
        <f>A45+1</f>
        <v>33</v>
      </c>
      <c r="B46" s="129" t="s">
        <v>1396</v>
      </c>
      <c r="C46" s="5" t="s">
        <v>1397</v>
      </c>
      <c r="D46" s="29">
        <v>5</v>
      </c>
      <c r="E46" s="5" t="s">
        <v>1142</v>
      </c>
      <c r="F46" s="245" t="s">
        <v>1143</v>
      </c>
      <c r="G46" s="167">
        <v>44.274999999999999</v>
      </c>
    </row>
    <row r="47" spans="1:21" s="47" customFormat="1" ht="19.5" customHeight="1" x14ac:dyDescent="0.25">
      <c r="A47" s="150">
        <f>A46+1</f>
        <v>34</v>
      </c>
      <c r="B47" s="67" t="s">
        <v>1407</v>
      </c>
      <c r="C47" s="5" t="s">
        <v>14</v>
      </c>
      <c r="D47" s="29">
        <v>500</v>
      </c>
      <c r="E47" s="5" t="s">
        <v>1142</v>
      </c>
      <c r="F47" s="245" t="s">
        <v>1143</v>
      </c>
      <c r="G47" s="167">
        <v>605</v>
      </c>
    </row>
    <row r="48" spans="1:21" s="1" customFormat="1" ht="18.75" customHeight="1" x14ac:dyDescent="0.3">
      <c r="A48" s="233" t="s">
        <v>1147</v>
      </c>
      <c r="B48" s="234"/>
      <c r="C48" s="183"/>
      <c r="D48" s="184"/>
      <c r="E48" s="183"/>
      <c r="F48" s="183"/>
      <c r="G48" s="196"/>
    </row>
    <row r="49" spans="1:7" s="1" customFormat="1" ht="18.75" customHeight="1" x14ac:dyDescent="0.3">
      <c r="A49" s="233" t="s">
        <v>1148</v>
      </c>
      <c r="B49" s="234"/>
      <c r="C49" s="183"/>
      <c r="D49" s="184"/>
      <c r="E49" s="183"/>
      <c r="F49" s="183"/>
      <c r="G49" s="197">
        <f>SUM(G50:G60)</f>
        <v>23746.800000000003</v>
      </c>
    </row>
    <row r="50" spans="1:7" s="47" customFormat="1" ht="17.25" customHeight="1" x14ac:dyDescent="0.25">
      <c r="A50" s="66">
        <f>A47+1</f>
        <v>35</v>
      </c>
      <c r="B50" s="67" t="s">
        <v>23</v>
      </c>
      <c r="C50" s="5" t="s">
        <v>0</v>
      </c>
      <c r="D50" s="29">
        <f>2+0.3</f>
        <v>2.2999999999999998</v>
      </c>
      <c r="E50" s="5" t="s">
        <v>1142</v>
      </c>
      <c r="F50" s="245" t="s">
        <v>1143</v>
      </c>
      <c r="G50" s="167">
        <v>1265.0000000000002</v>
      </c>
    </row>
    <row r="51" spans="1:7" s="47" customFormat="1" ht="17.25" customHeight="1" x14ac:dyDescent="0.25">
      <c r="A51" s="66">
        <f>A50+1</f>
        <v>36</v>
      </c>
      <c r="B51" s="67" t="s">
        <v>873</v>
      </c>
      <c r="C51" s="5" t="s">
        <v>0</v>
      </c>
      <c r="D51" s="29">
        <f>2+0.4</f>
        <v>2.4</v>
      </c>
      <c r="E51" s="5" t="s">
        <v>1142</v>
      </c>
      <c r="F51" s="245" t="s">
        <v>1143</v>
      </c>
      <c r="G51" s="167">
        <v>1327.7</v>
      </c>
    </row>
    <row r="52" spans="1:7" s="47" customFormat="1" ht="17.25" customHeight="1" x14ac:dyDescent="0.25">
      <c r="A52" s="66">
        <f t="shared" ref="A52:A60" si="2">A51+1</f>
        <v>37</v>
      </c>
      <c r="B52" s="67" t="s">
        <v>860</v>
      </c>
      <c r="C52" s="5" t="s">
        <v>0</v>
      </c>
      <c r="D52" s="29">
        <v>2</v>
      </c>
      <c r="E52" s="5" t="s">
        <v>1142</v>
      </c>
      <c r="F52" s="245" t="s">
        <v>1143</v>
      </c>
      <c r="G52" s="167">
        <v>1106.5999999999999</v>
      </c>
    </row>
    <row r="53" spans="1:7" s="47" customFormat="1" ht="17.25" customHeight="1" x14ac:dyDescent="0.25">
      <c r="A53" s="66">
        <f t="shared" si="2"/>
        <v>38</v>
      </c>
      <c r="B53" s="67" t="s">
        <v>24</v>
      </c>
      <c r="C53" s="5" t="s">
        <v>0</v>
      </c>
      <c r="D53" s="29">
        <f>2+0.5+1</f>
        <v>3.5</v>
      </c>
      <c r="E53" s="5" t="s">
        <v>1142</v>
      </c>
      <c r="F53" s="245" t="s">
        <v>1143</v>
      </c>
      <c r="G53" s="167">
        <v>1944.8000000000004</v>
      </c>
    </row>
    <row r="54" spans="1:7" s="47" customFormat="1" ht="17.25" customHeight="1" x14ac:dyDescent="0.25">
      <c r="A54" s="66">
        <f t="shared" si="2"/>
        <v>39</v>
      </c>
      <c r="B54" s="67" t="s">
        <v>25</v>
      </c>
      <c r="C54" s="5" t="s">
        <v>0</v>
      </c>
      <c r="D54" s="29">
        <f>0.3+2+1+0.6</f>
        <v>3.9</v>
      </c>
      <c r="E54" s="5" t="s">
        <v>1142</v>
      </c>
      <c r="F54" s="245" t="s">
        <v>1143</v>
      </c>
      <c r="G54" s="167">
        <v>2187.9</v>
      </c>
    </row>
    <row r="55" spans="1:7" s="47" customFormat="1" ht="17.25" customHeight="1" x14ac:dyDescent="0.25">
      <c r="A55" s="66">
        <f t="shared" si="2"/>
        <v>40</v>
      </c>
      <c r="B55" s="67" t="s">
        <v>26</v>
      </c>
      <c r="C55" s="5" t="s">
        <v>0</v>
      </c>
      <c r="D55" s="29">
        <f>2+0.6+0.4+1</f>
        <v>4</v>
      </c>
      <c r="E55" s="5" t="s">
        <v>1142</v>
      </c>
      <c r="F55" s="245" t="s">
        <v>1143</v>
      </c>
      <c r="G55" s="167">
        <v>2244</v>
      </c>
    </row>
    <row r="56" spans="1:7" s="47" customFormat="1" ht="17.25" customHeight="1" x14ac:dyDescent="0.25">
      <c r="A56" s="66">
        <f t="shared" si="2"/>
        <v>41</v>
      </c>
      <c r="B56" s="67" t="s">
        <v>27</v>
      </c>
      <c r="C56" s="5" t="s">
        <v>0</v>
      </c>
      <c r="D56" s="29">
        <f>2+0.8+1</f>
        <v>3.8</v>
      </c>
      <c r="E56" s="5" t="s">
        <v>1142</v>
      </c>
      <c r="F56" s="245" t="s">
        <v>1143</v>
      </c>
      <c r="G56" s="167">
        <v>2152.6999999999998</v>
      </c>
    </row>
    <row r="57" spans="1:7" s="47" customFormat="1" ht="17.25" customHeight="1" x14ac:dyDescent="0.25">
      <c r="A57" s="66">
        <f t="shared" si="2"/>
        <v>42</v>
      </c>
      <c r="B57" s="67" t="s">
        <v>28</v>
      </c>
      <c r="C57" s="5" t="s">
        <v>0</v>
      </c>
      <c r="D57" s="29">
        <f>2+0.8+2</f>
        <v>4.8</v>
      </c>
      <c r="E57" s="5" t="s">
        <v>1142</v>
      </c>
      <c r="F57" s="245" t="s">
        <v>1143</v>
      </c>
      <c r="G57" s="167">
        <v>2719.2</v>
      </c>
    </row>
    <row r="58" spans="1:7" s="47" customFormat="1" ht="17.25" customHeight="1" x14ac:dyDescent="0.25">
      <c r="A58" s="66">
        <f t="shared" si="2"/>
        <v>43</v>
      </c>
      <c r="B58" s="67" t="s">
        <v>29</v>
      </c>
      <c r="C58" s="5" t="s">
        <v>0</v>
      </c>
      <c r="D58" s="29">
        <f>2+0.5+2+1.4</f>
        <v>5.9</v>
      </c>
      <c r="E58" s="5" t="s">
        <v>1142</v>
      </c>
      <c r="F58" s="245" t="s">
        <v>1143</v>
      </c>
      <c r="G58" s="167">
        <v>3342.9</v>
      </c>
    </row>
    <row r="59" spans="1:7" s="47" customFormat="1" ht="17.25" customHeight="1" x14ac:dyDescent="0.25">
      <c r="A59" s="66">
        <f t="shared" si="2"/>
        <v>44</v>
      </c>
      <c r="B59" s="67" t="s">
        <v>30</v>
      </c>
      <c r="C59" s="5" t="s">
        <v>0</v>
      </c>
      <c r="D59" s="29">
        <f>2+2.4</f>
        <v>4.4000000000000004</v>
      </c>
      <c r="E59" s="5" t="s">
        <v>1142</v>
      </c>
      <c r="F59" s="245" t="s">
        <v>1143</v>
      </c>
      <c r="G59" s="167">
        <v>2541</v>
      </c>
    </row>
    <row r="60" spans="1:7" s="47" customFormat="1" ht="17.25" customHeight="1" x14ac:dyDescent="0.25">
      <c r="A60" s="79">
        <f t="shared" si="2"/>
        <v>45</v>
      </c>
      <c r="B60" s="87" t="s">
        <v>932</v>
      </c>
      <c r="C60" s="8" t="s">
        <v>0</v>
      </c>
      <c r="D60" s="88">
        <f>2+3</f>
        <v>5</v>
      </c>
      <c r="E60" s="8" t="s">
        <v>1142</v>
      </c>
      <c r="F60" s="245" t="s">
        <v>1143</v>
      </c>
      <c r="G60" s="167">
        <v>2915</v>
      </c>
    </row>
    <row r="61" spans="1:7" s="1" customFormat="1" ht="18.75" customHeight="1" x14ac:dyDescent="0.3">
      <c r="A61" s="233" t="s">
        <v>1149</v>
      </c>
      <c r="B61" s="234"/>
      <c r="C61" s="161"/>
      <c r="D61" s="180"/>
      <c r="E61" s="161"/>
      <c r="F61" s="161"/>
      <c r="G61" s="197">
        <f>SUM(G62:G86)</f>
        <v>5727.913125</v>
      </c>
    </row>
    <row r="62" spans="1:7" s="47" customFormat="1" ht="17.25" customHeight="1" x14ac:dyDescent="0.25">
      <c r="A62" s="66">
        <f>A60+1</f>
        <v>46</v>
      </c>
      <c r="B62" s="67" t="s">
        <v>1027</v>
      </c>
      <c r="C62" s="5" t="s">
        <v>0</v>
      </c>
      <c r="D62" s="29">
        <v>0.1</v>
      </c>
      <c r="E62" s="5" t="s">
        <v>1142</v>
      </c>
      <c r="F62" s="245" t="s">
        <v>1143</v>
      </c>
      <c r="G62" s="167">
        <v>39.600000000000009</v>
      </c>
    </row>
    <row r="63" spans="1:7" s="47" customFormat="1" ht="17.25" customHeight="1" x14ac:dyDescent="0.25">
      <c r="A63" s="66">
        <f t="shared" ref="A63:A81" si="3">A62+1</f>
        <v>47</v>
      </c>
      <c r="B63" s="67" t="s">
        <v>1028</v>
      </c>
      <c r="C63" s="5" t="s">
        <v>0</v>
      </c>
      <c r="D63" s="91">
        <f>0.05+0.1</f>
        <v>0.15000000000000002</v>
      </c>
      <c r="E63" s="5" t="s">
        <v>1142</v>
      </c>
      <c r="F63" s="245" t="s">
        <v>1143</v>
      </c>
      <c r="G63" s="167">
        <v>59.4</v>
      </c>
    </row>
    <row r="64" spans="1:7" s="47" customFormat="1" ht="17.25" customHeight="1" x14ac:dyDescent="0.25">
      <c r="A64" s="66">
        <f t="shared" si="3"/>
        <v>48</v>
      </c>
      <c r="B64" s="67" t="s">
        <v>1029</v>
      </c>
      <c r="C64" s="5" t="s">
        <v>0</v>
      </c>
      <c r="D64" s="29">
        <f>0.2</f>
        <v>0.2</v>
      </c>
      <c r="E64" s="5" t="s">
        <v>1142</v>
      </c>
      <c r="F64" s="245" t="s">
        <v>1143</v>
      </c>
      <c r="G64" s="167">
        <v>79.200000000000017</v>
      </c>
    </row>
    <row r="65" spans="1:7" s="47" customFormat="1" ht="17.25" customHeight="1" x14ac:dyDescent="0.25">
      <c r="A65" s="66">
        <f t="shared" si="3"/>
        <v>49</v>
      </c>
      <c r="B65" s="67" t="s">
        <v>1030</v>
      </c>
      <c r="C65" s="5" t="s">
        <v>0</v>
      </c>
      <c r="D65" s="29">
        <v>0.9</v>
      </c>
      <c r="E65" s="5" t="s">
        <v>1142</v>
      </c>
      <c r="F65" s="245" t="s">
        <v>1143</v>
      </c>
      <c r="G65" s="167">
        <v>356.40000000000003</v>
      </c>
    </row>
    <row r="66" spans="1:7" s="47" customFormat="1" ht="17.25" customHeight="1" x14ac:dyDescent="0.25">
      <c r="A66" s="66">
        <f t="shared" si="3"/>
        <v>50</v>
      </c>
      <c r="B66" s="67" t="s">
        <v>1031</v>
      </c>
      <c r="C66" s="5" t="s">
        <v>0</v>
      </c>
      <c r="D66" s="29">
        <f>0.1+0.1</f>
        <v>0.2</v>
      </c>
      <c r="E66" s="5" t="s">
        <v>1142</v>
      </c>
      <c r="F66" s="245" t="s">
        <v>1143</v>
      </c>
      <c r="G66" s="167">
        <v>79.200000000000017</v>
      </c>
    </row>
    <row r="67" spans="1:7" s="47" customFormat="1" ht="17.25" customHeight="1" x14ac:dyDescent="0.25">
      <c r="A67" s="66">
        <f t="shared" si="3"/>
        <v>51</v>
      </c>
      <c r="B67" s="67" t="s">
        <v>1032</v>
      </c>
      <c r="C67" s="5" t="s">
        <v>0</v>
      </c>
      <c r="D67" s="91">
        <v>0.12</v>
      </c>
      <c r="E67" s="5" t="s">
        <v>1142</v>
      </c>
      <c r="F67" s="245" t="s">
        <v>1143</v>
      </c>
      <c r="G67" s="167">
        <v>47.520000000000017</v>
      </c>
    </row>
    <row r="68" spans="1:7" s="47" customFormat="1" ht="17.25" customHeight="1" x14ac:dyDescent="0.25">
      <c r="A68" s="66">
        <f t="shared" si="3"/>
        <v>52</v>
      </c>
      <c r="B68" s="67" t="s">
        <v>1033</v>
      </c>
      <c r="C68" s="5" t="s">
        <v>0</v>
      </c>
      <c r="D68" s="91">
        <f>0.15+0.1</f>
        <v>0.25</v>
      </c>
      <c r="E68" s="5" t="s">
        <v>1142</v>
      </c>
      <c r="F68" s="245" t="s">
        <v>1143</v>
      </c>
      <c r="G68" s="167">
        <v>99.000000000000014</v>
      </c>
    </row>
    <row r="69" spans="1:7" s="47" customFormat="1" ht="17.25" customHeight="1" x14ac:dyDescent="0.25">
      <c r="A69" s="66">
        <f t="shared" si="3"/>
        <v>53</v>
      </c>
      <c r="B69" s="67" t="s">
        <v>1034</v>
      </c>
      <c r="C69" s="5" t="s">
        <v>0</v>
      </c>
      <c r="D69" s="91">
        <f>0.17+0.15</f>
        <v>0.32</v>
      </c>
      <c r="E69" s="5" t="s">
        <v>1142</v>
      </c>
      <c r="F69" s="245" t="s">
        <v>1143</v>
      </c>
      <c r="G69" s="167">
        <v>126.72000000000001</v>
      </c>
    </row>
    <row r="70" spans="1:7" s="47" customFormat="1" ht="17.25" customHeight="1" x14ac:dyDescent="0.25">
      <c r="A70" s="66">
        <f>A69+1</f>
        <v>54</v>
      </c>
      <c r="B70" s="67" t="s">
        <v>1035</v>
      </c>
      <c r="C70" s="5" t="s">
        <v>0</v>
      </c>
      <c r="D70" s="91">
        <v>0.5</v>
      </c>
      <c r="E70" s="5" t="s">
        <v>1142</v>
      </c>
      <c r="F70" s="245" t="s">
        <v>1143</v>
      </c>
      <c r="G70" s="167">
        <v>198.00000000000003</v>
      </c>
    </row>
    <row r="71" spans="1:7" s="47" customFormat="1" ht="17.25" customHeight="1" x14ac:dyDescent="0.25">
      <c r="A71" s="66">
        <f t="shared" si="3"/>
        <v>55</v>
      </c>
      <c r="B71" s="67" t="s">
        <v>1036</v>
      </c>
      <c r="C71" s="5" t="s">
        <v>0</v>
      </c>
      <c r="D71" s="91">
        <v>0.5</v>
      </c>
      <c r="E71" s="5" t="s">
        <v>1142</v>
      </c>
      <c r="F71" s="245" t="s">
        <v>1143</v>
      </c>
      <c r="G71" s="167">
        <v>253.00000000000003</v>
      </c>
    </row>
    <row r="72" spans="1:7" s="47" customFormat="1" ht="17.25" customHeight="1" x14ac:dyDescent="0.25">
      <c r="A72" s="66">
        <f>A71+1</f>
        <v>56</v>
      </c>
      <c r="B72" s="67" t="s">
        <v>1037</v>
      </c>
      <c r="C72" s="5" t="s">
        <v>0</v>
      </c>
      <c r="D72" s="29">
        <v>0.5</v>
      </c>
      <c r="E72" s="5" t="s">
        <v>1142</v>
      </c>
      <c r="F72" s="245" t="s">
        <v>1143</v>
      </c>
      <c r="G72" s="167">
        <v>253.00000000000003</v>
      </c>
    </row>
    <row r="73" spans="1:7" s="47" customFormat="1" ht="17.25" customHeight="1" x14ac:dyDescent="0.25">
      <c r="A73" s="66">
        <f>A72+1</f>
        <v>57</v>
      </c>
      <c r="B73" s="67" t="s">
        <v>1038</v>
      </c>
      <c r="C73" s="5" t="s">
        <v>0</v>
      </c>
      <c r="D73" s="29">
        <v>0.7</v>
      </c>
      <c r="E73" s="5" t="s">
        <v>1142</v>
      </c>
      <c r="F73" s="245" t="s">
        <v>1143</v>
      </c>
      <c r="G73" s="167">
        <v>354.20000000000005</v>
      </c>
    </row>
    <row r="74" spans="1:7" s="47" customFormat="1" ht="17.25" customHeight="1" x14ac:dyDescent="0.25">
      <c r="A74" s="66">
        <f>A73+1</f>
        <v>58</v>
      </c>
      <c r="B74" s="67" t="s">
        <v>1039</v>
      </c>
      <c r="C74" s="5" t="s">
        <v>0</v>
      </c>
      <c r="D74" s="29">
        <v>0.5</v>
      </c>
      <c r="E74" s="5" t="s">
        <v>1142</v>
      </c>
      <c r="F74" s="245" t="s">
        <v>1143</v>
      </c>
      <c r="G74" s="167">
        <v>319</v>
      </c>
    </row>
    <row r="75" spans="1:7" s="47" customFormat="1" ht="17.25" customHeight="1" x14ac:dyDescent="0.25">
      <c r="A75" s="66">
        <f t="shared" si="3"/>
        <v>59</v>
      </c>
      <c r="B75" s="67" t="s">
        <v>1040</v>
      </c>
      <c r="C75" s="5" t="s">
        <v>0</v>
      </c>
      <c r="D75" s="29">
        <v>0.5</v>
      </c>
      <c r="E75" s="5" t="s">
        <v>1142</v>
      </c>
      <c r="F75" s="245" t="s">
        <v>1143</v>
      </c>
      <c r="G75" s="167">
        <v>319</v>
      </c>
    </row>
    <row r="76" spans="1:7" s="47" customFormat="1" ht="17.25" customHeight="1" x14ac:dyDescent="0.25">
      <c r="A76" s="66">
        <f>A75+1</f>
        <v>60</v>
      </c>
      <c r="B76" s="67" t="s">
        <v>1041</v>
      </c>
      <c r="C76" s="5" t="s">
        <v>0</v>
      </c>
      <c r="D76" s="29">
        <v>0.5</v>
      </c>
      <c r="E76" s="5" t="s">
        <v>1142</v>
      </c>
      <c r="F76" s="245" t="s">
        <v>1143</v>
      </c>
      <c r="G76" s="167">
        <v>330</v>
      </c>
    </row>
    <row r="77" spans="1:7" s="47" customFormat="1" ht="17.25" customHeight="1" x14ac:dyDescent="0.25">
      <c r="A77" s="66">
        <f>A76+1</f>
        <v>61</v>
      </c>
      <c r="B77" s="67" t="s">
        <v>1042</v>
      </c>
      <c r="C77" s="5" t="s">
        <v>0</v>
      </c>
      <c r="D77" s="29">
        <v>0.5</v>
      </c>
      <c r="E77" s="5" t="s">
        <v>1142</v>
      </c>
      <c r="F77" s="245" t="s">
        <v>1143</v>
      </c>
      <c r="G77" s="167">
        <v>330</v>
      </c>
    </row>
    <row r="78" spans="1:7" s="47" customFormat="1" ht="17.25" customHeight="1" x14ac:dyDescent="0.25">
      <c r="A78" s="66">
        <f>A77+1</f>
        <v>62</v>
      </c>
      <c r="B78" s="67" t="s">
        <v>1043</v>
      </c>
      <c r="C78" s="5" t="s">
        <v>0</v>
      </c>
      <c r="D78" s="29">
        <v>0.5</v>
      </c>
      <c r="E78" s="5" t="s">
        <v>1142</v>
      </c>
      <c r="F78" s="245" t="s">
        <v>1143</v>
      </c>
      <c r="G78" s="167">
        <v>330</v>
      </c>
    </row>
    <row r="79" spans="1:7" s="47" customFormat="1" ht="17.25" customHeight="1" x14ac:dyDescent="0.25">
      <c r="A79" s="66">
        <f>A78+1</f>
        <v>63</v>
      </c>
      <c r="B79" s="67" t="s">
        <v>1044</v>
      </c>
      <c r="C79" s="5" t="s">
        <v>0</v>
      </c>
      <c r="D79" s="29">
        <v>0.5</v>
      </c>
      <c r="E79" s="5" t="s">
        <v>1142</v>
      </c>
      <c r="F79" s="245" t="s">
        <v>1143</v>
      </c>
      <c r="G79" s="167">
        <v>330</v>
      </c>
    </row>
    <row r="80" spans="1:7" s="47" customFormat="1" ht="17.25" customHeight="1" x14ac:dyDescent="0.25">
      <c r="A80" s="66">
        <f>A79+1</f>
        <v>64</v>
      </c>
      <c r="B80" s="67" t="s">
        <v>32</v>
      </c>
      <c r="C80" s="5" t="s">
        <v>0</v>
      </c>
      <c r="D80" s="29">
        <v>0.5</v>
      </c>
      <c r="E80" s="5" t="s">
        <v>1142</v>
      </c>
      <c r="F80" s="245" t="s">
        <v>1143</v>
      </c>
      <c r="G80" s="167">
        <v>330</v>
      </c>
    </row>
    <row r="81" spans="1:7" s="47" customFormat="1" ht="17.25" customHeight="1" x14ac:dyDescent="0.25">
      <c r="A81" s="66">
        <f t="shared" si="3"/>
        <v>65</v>
      </c>
      <c r="B81" s="67" t="s">
        <v>33</v>
      </c>
      <c r="C81" s="5" t="s">
        <v>0</v>
      </c>
      <c r="D81" s="29">
        <v>0.5</v>
      </c>
      <c r="E81" s="5" t="s">
        <v>1142</v>
      </c>
      <c r="F81" s="245" t="s">
        <v>1143</v>
      </c>
      <c r="G81" s="167">
        <v>330</v>
      </c>
    </row>
    <row r="82" spans="1:7" s="3" customFormat="1" ht="17.25" customHeight="1" x14ac:dyDescent="0.25">
      <c r="A82" s="66">
        <f>A81+1</f>
        <v>66</v>
      </c>
      <c r="B82" s="67" t="s">
        <v>1363</v>
      </c>
      <c r="C82" s="5" t="s">
        <v>0</v>
      </c>
      <c r="D82" s="91">
        <v>4.2999999999999997E-2</v>
      </c>
      <c r="E82" s="5" t="s">
        <v>1142</v>
      </c>
      <c r="F82" s="245" t="s">
        <v>1143</v>
      </c>
      <c r="G82" s="167">
        <v>32.223125000000003</v>
      </c>
    </row>
    <row r="83" spans="1:7" s="3" customFormat="1" ht="17.25" customHeight="1" x14ac:dyDescent="0.25">
      <c r="A83" s="66">
        <f t="shared" ref="A83:A86" si="4">A82+1</f>
        <v>67</v>
      </c>
      <c r="B83" s="67" t="s">
        <v>1364</v>
      </c>
      <c r="C83" s="5" t="s">
        <v>0</v>
      </c>
      <c r="D83" s="91">
        <v>0.05</v>
      </c>
      <c r="E83" s="5" t="s">
        <v>1142</v>
      </c>
      <c r="F83" s="245" t="s">
        <v>1143</v>
      </c>
      <c r="G83" s="167">
        <v>27.5</v>
      </c>
    </row>
    <row r="84" spans="1:7" s="3" customFormat="1" ht="17.25" customHeight="1" x14ac:dyDescent="0.25">
      <c r="A84" s="66">
        <f t="shared" si="4"/>
        <v>68</v>
      </c>
      <c r="B84" s="67" t="s">
        <v>1365</v>
      </c>
      <c r="C84" s="5" t="s">
        <v>0</v>
      </c>
      <c r="D84" s="91">
        <v>8.9999999999999993E-3</v>
      </c>
      <c r="E84" s="5" t="s">
        <v>1142</v>
      </c>
      <c r="F84" s="245" t="s">
        <v>1143</v>
      </c>
      <c r="G84" s="167">
        <v>4.9500000000000011</v>
      </c>
    </row>
    <row r="85" spans="1:7" s="47" customFormat="1" ht="17.25" customHeight="1" x14ac:dyDescent="0.25">
      <c r="A85" s="66">
        <f t="shared" si="4"/>
        <v>69</v>
      </c>
      <c r="B85" s="67" t="s">
        <v>1054</v>
      </c>
      <c r="C85" s="5" t="s">
        <v>0</v>
      </c>
      <c r="D85" s="29">
        <v>1</v>
      </c>
      <c r="E85" s="5" t="s">
        <v>1142</v>
      </c>
      <c r="F85" s="245" t="s">
        <v>1143</v>
      </c>
      <c r="G85" s="167">
        <v>550</v>
      </c>
    </row>
    <row r="86" spans="1:7" s="47" customFormat="1" ht="20.25" customHeight="1" x14ac:dyDescent="0.25">
      <c r="A86" s="66">
        <f t="shared" si="4"/>
        <v>70</v>
      </c>
      <c r="B86" s="67" t="s">
        <v>1126</v>
      </c>
      <c r="C86" s="5" t="s">
        <v>0</v>
      </c>
      <c r="D86" s="29">
        <v>1</v>
      </c>
      <c r="E86" s="5" t="s">
        <v>1142</v>
      </c>
      <c r="F86" s="245" t="s">
        <v>1143</v>
      </c>
      <c r="G86" s="167">
        <v>550</v>
      </c>
    </row>
    <row r="87" spans="1:7" s="1" customFormat="1" ht="18.75" customHeight="1" x14ac:dyDescent="0.3">
      <c r="A87" s="233" t="s">
        <v>1151</v>
      </c>
      <c r="B87" s="234"/>
      <c r="C87" s="183"/>
      <c r="D87" s="184"/>
      <c r="E87" s="183"/>
      <c r="F87" s="183"/>
      <c r="G87" s="197">
        <f>SUM(G88:G112)</f>
        <v>4373.6000000000004</v>
      </c>
    </row>
    <row r="88" spans="1:7" s="52" customFormat="1" ht="21" customHeight="1" x14ac:dyDescent="0.25">
      <c r="A88" s="66">
        <f>A86+1</f>
        <v>71</v>
      </c>
      <c r="B88" s="95" t="s">
        <v>1007</v>
      </c>
      <c r="C88" s="96" t="s">
        <v>0</v>
      </c>
      <c r="D88" s="29">
        <v>0.1</v>
      </c>
      <c r="E88" s="5" t="s">
        <v>1142</v>
      </c>
      <c r="F88" s="11" t="s">
        <v>1143</v>
      </c>
      <c r="G88" s="167">
        <v>46.20000000000001</v>
      </c>
    </row>
    <row r="89" spans="1:7" s="52" customFormat="1" ht="21" customHeight="1" x14ac:dyDescent="0.25">
      <c r="A89" s="66">
        <f>A88+1</f>
        <v>72</v>
      </c>
      <c r="B89" s="67" t="s">
        <v>34</v>
      </c>
      <c r="C89" s="5" t="s">
        <v>0</v>
      </c>
      <c r="D89" s="29">
        <v>0.3</v>
      </c>
      <c r="E89" s="5" t="s">
        <v>1142</v>
      </c>
      <c r="F89" s="11" t="s">
        <v>1143</v>
      </c>
      <c r="G89" s="167">
        <v>138.6</v>
      </c>
    </row>
    <row r="90" spans="1:7" s="52" customFormat="1" ht="21" customHeight="1" x14ac:dyDescent="0.25">
      <c r="A90" s="66">
        <f t="shared" ref="A90:A112" si="5">A89+1</f>
        <v>73</v>
      </c>
      <c r="B90" s="67" t="s">
        <v>35</v>
      </c>
      <c r="C90" s="5" t="s">
        <v>0</v>
      </c>
      <c r="D90" s="29">
        <v>0.2</v>
      </c>
      <c r="E90" s="5" t="s">
        <v>1142</v>
      </c>
      <c r="F90" s="11" t="s">
        <v>1143</v>
      </c>
      <c r="G90" s="167">
        <v>92.40000000000002</v>
      </c>
    </row>
    <row r="91" spans="1:7" s="52" customFormat="1" ht="21" customHeight="1" x14ac:dyDescent="0.25">
      <c r="A91" s="66">
        <f t="shared" si="5"/>
        <v>74</v>
      </c>
      <c r="B91" s="67" t="s">
        <v>36</v>
      </c>
      <c r="C91" s="5" t="s">
        <v>0</v>
      </c>
      <c r="D91" s="29">
        <v>0.2</v>
      </c>
      <c r="E91" s="5" t="s">
        <v>1142</v>
      </c>
      <c r="F91" s="11" t="s">
        <v>1143</v>
      </c>
      <c r="G91" s="167">
        <v>92.40000000000002</v>
      </c>
    </row>
    <row r="92" spans="1:7" s="52" customFormat="1" ht="21" customHeight="1" x14ac:dyDescent="0.25">
      <c r="A92" s="66">
        <f t="shared" si="5"/>
        <v>75</v>
      </c>
      <c r="B92" s="67" t="s">
        <v>37</v>
      </c>
      <c r="C92" s="5" t="s">
        <v>0</v>
      </c>
      <c r="D92" s="29">
        <v>0.2</v>
      </c>
      <c r="E92" s="5" t="s">
        <v>1142</v>
      </c>
      <c r="F92" s="11" t="s">
        <v>1143</v>
      </c>
      <c r="G92" s="167">
        <v>92.40000000000002</v>
      </c>
    </row>
    <row r="93" spans="1:7" s="52" customFormat="1" ht="21" customHeight="1" x14ac:dyDescent="0.25">
      <c r="A93" s="66">
        <f t="shared" si="5"/>
        <v>76</v>
      </c>
      <c r="B93" s="67" t="s">
        <v>38</v>
      </c>
      <c r="C93" s="5" t="s">
        <v>0</v>
      </c>
      <c r="D93" s="29">
        <v>0.2</v>
      </c>
      <c r="E93" s="5" t="s">
        <v>1142</v>
      </c>
      <c r="F93" s="245" t="s">
        <v>1143</v>
      </c>
      <c r="G93" s="167">
        <v>92.40000000000002</v>
      </c>
    </row>
    <row r="94" spans="1:7" s="52" customFormat="1" ht="21" customHeight="1" x14ac:dyDescent="0.25">
      <c r="A94" s="66">
        <f t="shared" si="5"/>
        <v>77</v>
      </c>
      <c r="B94" s="67" t="s">
        <v>39</v>
      </c>
      <c r="C94" s="5" t="s">
        <v>0</v>
      </c>
      <c r="D94" s="29">
        <v>0.2</v>
      </c>
      <c r="E94" s="5" t="s">
        <v>1142</v>
      </c>
      <c r="F94" s="11" t="s">
        <v>1143</v>
      </c>
      <c r="G94" s="167">
        <v>92.40000000000002</v>
      </c>
    </row>
    <row r="95" spans="1:7" s="52" customFormat="1" ht="21" customHeight="1" x14ac:dyDescent="0.25">
      <c r="A95" s="66">
        <f t="shared" si="5"/>
        <v>78</v>
      </c>
      <c r="B95" s="67" t="s">
        <v>40</v>
      </c>
      <c r="C95" s="5" t="s">
        <v>0</v>
      </c>
      <c r="D95" s="29">
        <v>0.2</v>
      </c>
      <c r="E95" s="5" t="s">
        <v>1142</v>
      </c>
      <c r="F95" s="245" t="s">
        <v>1143</v>
      </c>
      <c r="G95" s="167">
        <v>92.40000000000002</v>
      </c>
    </row>
    <row r="96" spans="1:7" s="52" customFormat="1" ht="21" customHeight="1" x14ac:dyDescent="0.25">
      <c r="A96" s="66">
        <f t="shared" si="5"/>
        <v>79</v>
      </c>
      <c r="B96" s="67" t="s">
        <v>41</v>
      </c>
      <c r="C96" s="5" t="s">
        <v>0</v>
      </c>
      <c r="D96" s="29">
        <v>0.2</v>
      </c>
      <c r="E96" s="5" t="s">
        <v>1142</v>
      </c>
      <c r="F96" s="11" t="s">
        <v>1143</v>
      </c>
      <c r="G96" s="167">
        <v>92.40000000000002</v>
      </c>
    </row>
    <row r="97" spans="1:7" s="52" customFormat="1" ht="21" customHeight="1" x14ac:dyDescent="0.25">
      <c r="A97" s="66">
        <f t="shared" si="5"/>
        <v>80</v>
      </c>
      <c r="B97" s="67" t="s">
        <v>42</v>
      </c>
      <c r="C97" s="5" t="s">
        <v>0</v>
      </c>
      <c r="D97" s="29">
        <v>0.2</v>
      </c>
      <c r="E97" s="5" t="s">
        <v>1142</v>
      </c>
      <c r="F97" s="245" t="s">
        <v>1143</v>
      </c>
      <c r="G97" s="167">
        <v>110</v>
      </c>
    </row>
    <row r="98" spans="1:7" s="52" customFormat="1" ht="21" customHeight="1" x14ac:dyDescent="0.25">
      <c r="A98" s="66">
        <f t="shared" si="5"/>
        <v>81</v>
      </c>
      <c r="B98" s="67" t="s">
        <v>43</v>
      </c>
      <c r="C98" s="5" t="s">
        <v>0</v>
      </c>
      <c r="D98" s="29">
        <v>0.2</v>
      </c>
      <c r="E98" s="5" t="s">
        <v>1142</v>
      </c>
      <c r="F98" s="245" t="s">
        <v>1143</v>
      </c>
      <c r="G98" s="167">
        <v>110</v>
      </c>
    </row>
    <row r="99" spans="1:7" s="52" customFormat="1" ht="21" customHeight="1" x14ac:dyDescent="0.25">
      <c r="A99" s="66">
        <f t="shared" si="5"/>
        <v>82</v>
      </c>
      <c r="B99" s="67" t="s">
        <v>44</v>
      </c>
      <c r="C99" s="5" t="s">
        <v>0</v>
      </c>
      <c r="D99" s="29">
        <v>0.3</v>
      </c>
      <c r="E99" s="5" t="s">
        <v>1142</v>
      </c>
      <c r="F99" s="11" t="s">
        <v>1143</v>
      </c>
      <c r="G99" s="167">
        <v>165</v>
      </c>
    </row>
    <row r="100" spans="1:7" s="52" customFormat="1" ht="21" customHeight="1" x14ac:dyDescent="0.25">
      <c r="A100" s="66">
        <f t="shared" si="5"/>
        <v>83</v>
      </c>
      <c r="B100" s="67" t="s">
        <v>45</v>
      </c>
      <c r="C100" s="5" t="s">
        <v>0</v>
      </c>
      <c r="D100" s="29">
        <v>0.3</v>
      </c>
      <c r="E100" s="5" t="s">
        <v>1142</v>
      </c>
      <c r="F100" s="245" t="s">
        <v>1143</v>
      </c>
      <c r="G100" s="167">
        <v>165</v>
      </c>
    </row>
    <row r="101" spans="1:7" s="52" customFormat="1" ht="21" customHeight="1" x14ac:dyDescent="0.25">
      <c r="A101" s="66">
        <f t="shared" si="5"/>
        <v>84</v>
      </c>
      <c r="B101" s="67" t="s">
        <v>46</v>
      </c>
      <c r="C101" s="5" t="s">
        <v>0</v>
      </c>
      <c r="D101" s="29">
        <v>0.3</v>
      </c>
      <c r="E101" s="5" t="s">
        <v>1142</v>
      </c>
      <c r="F101" s="245" t="s">
        <v>1143</v>
      </c>
      <c r="G101" s="167">
        <v>165</v>
      </c>
    </row>
    <row r="102" spans="1:7" s="52" customFormat="1" ht="21" customHeight="1" x14ac:dyDescent="0.25">
      <c r="A102" s="66">
        <f t="shared" si="5"/>
        <v>85</v>
      </c>
      <c r="B102" s="67" t="s">
        <v>47</v>
      </c>
      <c r="C102" s="5" t="s">
        <v>0</v>
      </c>
      <c r="D102" s="29">
        <v>0.3</v>
      </c>
      <c r="E102" s="5" t="s">
        <v>1142</v>
      </c>
      <c r="F102" s="245" t="s">
        <v>1143</v>
      </c>
      <c r="G102" s="167">
        <v>165</v>
      </c>
    </row>
    <row r="103" spans="1:7" s="52" customFormat="1" ht="21" customHeight="1" x14ac:dyDescent="0.25">
      <c r="A103" s="66">
        <f t="shared" si="5"/>
        <v>86</v>
      </c>
      <c r="B103" s="67" t="s">
        <v>48</v>
      </c>
      <c r="C103" s="5" t="s">
        <v>0</v>
      </c>
      <c r="D103" s="29">
        <v>0.3</v>
      </c>
      <c r="E103" s="5" t="s">
        <v>1142</v>
      </c>
      <c r="F103" s="245" t="s">
        <v>1143</v>
      </c>
      <c r="G103" s="167">
        <v>165</v>
      </c>
    </row>
    <row r="104" spans="1:7" s="52" customFormat="1" ht="21" customHeight="1" x14ac:dyDescent="0.25">
      <c r="A104" s="66">
        <f t="shared" si="5"/>
        <v>87</v>
      </c>
      <c r="B104" s="67" t="s">
        <v>49</v>
      </c>
      <c r="C104" s="5" t="s">
        <v>0</v>
      </c>
      <c r="D104" s="29">
        <v>0.3</v>
      </c>
      <c r="E104" s="5" t="s">
        <v>1142</v>
      </c>
      <c r="F104" s="245" t="s">
        <v>1143</v>
      </c>
      <c r="G104" s="167">
        <v>165</v>
      </c>
    </row>
    <row r="105" spans="1:7" s="52" customFormat="1" ht="21" customHeight="1" x14ac:dyDescent="0.25">
      <c r="A105" s="66">
        <f t="shared" si="5"/>
        <v>88</v>
      </c>
      <c r="B105" s="67" t="s">
        <v>50</v>
      </c>
      <c r="C105" s="5" t="s">
        <v>0</v>
      </c>
      <c r="D105" s="29">
        <v>0.3</v>
      </c>
      <c r="E105" s="5" t="s">
        <v>1142</v>
      </c>
      <c r="F105" s="11" t="s">
        <v>1143</v>
      </c>
      <c r="G105" s="167">
        <v>198</v>
      </c>
    </row>
    <row r="106" spans="1:7" s="52" customFormat="1" ht="21" customHeight="1" x14ac:dyDescent="0.25">
      <c r="A106" s="66">
        <f t="shared" si="5"/>
        <v>89</v>
      </c>
      <c r="B106" s="67" t="s">
        <v>51</v>
      </c>
      <c r="C106" s="5" t="s">
        <v>0</v>
      </c>
      <c r="D106" s="29">
        <v>0.3</v>
      </c>
      <c r="E106" s="5" t="s">
        <v>1142</v>
      </c>
      <c r="F106" s="11" t="s">
        <v>1143</v>
      </c>
      <c r="G106" s="167">
        <v>198</v>
      </c>
    </row>
    <row r="107" spans="1:7" s="52" customFormat="1" ht="21" customHeight="1" x14ac:dyDescent="0.25">
      <c r="A107" s="66">
        <f t="shared" si="5"/>
        <v>90</v>
      </c>
      <c r="B107" s="67" t="s">
        <v>52</v>
      </c>
      <c r="C107" s="5" t="s">
        <v>0</v>
      </c>
      <c r="D107" s="29">
        <v>0.3</v>
      </c>
      <c r="E107" s="5" t="s">
        <v>1142</v>
      </c>
      <c r="F107" s="245" t="s">
        <v>1143</v>
      </c>
      <c r="G107" s="167">
        <v>198</v>
      </c>
    </row>
    <row r="108" spans="1:7" s="52" customFormat="1" ht="21" customHeight="1" x14ac:dyDescent="0.25">
      <c r="A108" s="66">
        <f t="shared" si="5"/>
        <v>91</v>
      </c>
      <c r="B108" s="67" t="s">
        <v>53</v>
      </c>
      <c r="C108" s="5" t="s">
        <v>0</v>
      </c>
      <c r="D108" s="29">
        <v>0.3</v>
      </c>
      <c r="E108" s="5" t="s">
        <v>1142</v>
      </c>
      <c r="F108" s="11" t="s">
        <v>1143</v>
      </c>
      <c r="G108" s="167">
        <v>198</v>
      </c>
    </row>
    <row r="109" spans="1:7" s="52" customFormat="1" ht="21" customHeight="1" x14ac:dyDescent="0.25">
      <c r="A109" s="188">
        <f t="shared" si="5"/>
        <v>92</v>
      </c>
      <c r="B109" s="189" t="s">
        <v>54</v>
      </c>
      <c r="C109" s="190" t="s">
        <v>0</v>
      </c>
      <c r="D109" s="191">
        <v>0.5</v>
      </c>
      <c r="E109" s="190" t="s">
        <v>1142</v>
      </c>
      <c r="F109" s="198" t="s">
        <v>1143</v>
      </c>
      <c r="G109" s="192">
        <v>990</v>
      </c>
    </row>
    <row r="110" spans="1:7" s="52" customFormat="1" ht="21" customHeight="1" x14ac:dyDescent="0.25">
      <c r="A110" s="66">
        <f t="shared" si="5"/>
        <v>93</v>
      </c>
      <c r="B110" s="67" t="s">
        <v>55</v>
      </c>
      <c r="C110" s="5" t="s">
        <v>0</v>
      </c>
      <c r="D110" s="29">
        <v>0.1</v>
      </c>
      <c r="E110" s="5" t="s">
        <v>1142</v>
      </c>
      <c r="F110" s="11" t="s">
        <v>1143</v>
      </c>
      <c r="G110" s="167">
        <v>198.00000000000003</v>
      </c>
    </row>
    <row r="111" spans="1:7" s="52" customFormat="1" ht="21" customHeight="1" x14ac:dyDescent="0.25">
      <c r="A111" s="66">
        <f t="shared" si="5"/>
        <v>94</v>
      </c>
      <c r="B111" s="67" t="s">
        <v>56</v>
      </c>
      <c r="C111" s="5" t="s">
        <v>0</v>
      </c>
      <c r="D111" s="29">
        <v>0.1</v>
      </c>
      <c r="E111" s="5" t="s">
        <v>1142</v>
      </c>
      <c r="F111" s="245" t="s">
        <v>1143</v>
      </c>
      <c r="G111" s="167">
        <v>198.00000000000003</v>
      </c>
    </row>
    <row r="112" spans="1:7" s="52" customFormat="1" ht="45.75" customHeight="1" x14ac:dyDescent="0.25">
      <c r="A112" s="66">
        <f t="shared" si="5"/>
        <v>95</v>
      </c>
      <c r="B112" s="67" t="s">
        <v>874</v>
      </c>
      <c r="C112" s="5" t="s">
        <v>0</v>
      </c>
      <c r="D112" s="91">
        <v>0.2</v>
      </c>
      <c r="E112" s="5" t="s">
        <v>1142</v>
      </c>
      <c r="F112" s="11" t="s">
        <v>1143</v>
      </c>
      <c r="G112" s="167">
        <v>154.00000000000003</v>
      </c>
    </row>
    <row r="113" spans="1:7" s="1" customFormat="1" ht="18.75" customHeight="1" x14ac:dyDescent="0.3">
      <c r="A113" s="233" t="s">
        <v>1276</v>
      </c>
      <c r="B113" s="234"/>
      <c r="C113" s="183"/>
      <c r="D113" s="184"/>
      <c r="E113" s="183"/>
      <c r="F113" s="183"/>
      <c r="G113" s="197">
        <f>SUM(G114:G122)</f>
        <v>544.5</v>
      </c>
    </row>
    <row r="114" spans="1:7" s="47" customFormat="1" ht="22.5" customHeight="1" x14ac:dyDescent="0.25">
      <c r="A114" s="66">
        <f>A112+1</f>
        <v>96</v>
      </c>
      <c r="B114" s="95" t="s">
        <v>31</v>
      </c>
      <c r="C114" s="5" t="s">
        <v>0</v>
      </c>
      <c r="D114" s="29">
        <v>0.1</v>
      </c>
      <c r="E114" s="5" t="s">
        <v>1142</v>
      </c>
      <c r="F114" s="245" t="s">
        <v>1143</v>
      </c>
      <c r="G114" s="167">
        <v>44.000000000000007</v>
      </c>
    </row>
    <row r="115" spans="1:7" s="47" customFormat="1" ht="22.5" customHeight="1" x14ac:dyDescent="0.25">
      <c r="A115" s="66">
        <f t="shared" ref="A115:A122" si="6">A114+1</f>
        <v>97</v>
      </c>
      <c r="B115" s="67" t="s">
        <v>58</v>
      </c>
      <c r="C115" s="5" t="s">
        <v>0</v>
      </c>
      <c r="D115" s="29">
        <v>0.1</v>
      </c>
      <c r="E115" s="5" t="s">
        <v>1142</v>
      </c>
      <c r="F115" s="245" t="s">
        <v>1143</v>
      </c>
      <c r="G115" s="167">
        <v>44.000000000000007</v>
      </c>
    </row>
    <row r="116" spans="1:7" s="47" customFormat="1" ht="22.5" customHeight="1" x14ac:dyDescent="0.25">
      <c r="A116" s="66">
        <f t="shared" si="6"/>
        <v>98</v>
      </c>
      <c r="B116" s="67" t="s">
        <v>59</v>
      </c>
      <c r="C116" s="5" t="s">
        <v>0</v>
      </c>
      <c r="D116" s="29">
        <v>0.1</v>
      </c>
      <c r="E116" s="5" t="s">
        <v>1142</v>
      </c>
      <c r="F116" s="245" t="s">
        <v>1143</v>
      </c>
      <c r="G116" s="167">
        <v>44.000000000000007</v>
      </c>
    </row>
    <row r="117" spans="1:7" s="47" customFormat="1" ht="22.5" customHeight="1" x14ac:dyDescent="0.25">
      <c r="A117" s="66">
        <f t="shared" si="6"/>
        <v>99</v>
      </c>
      <c r="B117" s="67" t="s">
        <v>981</v>
      </c>
      <c r="C117" s="5" t="s">
        <v>0</v>
      </c>
      <c r="D117" s="29">
        <v>0.1</v>
      </c>
      <c r="E117" s="5" t="s">
        <v>1142</v>
      </c>
      <c r="F117" s="245" t="s">
        <v>1143</v>
      </c>
      <c r="G117" s="167">
        <v>44.000000000000007</v>
      </c>
    </row>
    <row r="118" spans="1:7" s="47" customFormat="1" ht="22.5" customHeight="1" x14ac:dyDescent="0.25">
      <c r="A118" s="66">
        <f t="shared" si="6"/>
        <v>100</v>
      </c>
      <c r="B118" s="67" t="s">
        <v>60</v>
      </c>
      <c r="C118" s="5" t="s">
        <v>0</v>
      </c>
      <c r="D118" s="29">
        <v>0.1</v>
      </c>
      <c r="E118" s="5" t="s">
        <v>1142</v>
      </c>
      <c r="F118" s="245" t="s">
        <v>1143</v>
      </c>
      <c r="G118" s="167">
        <v>49.500000000000007</v>
      </c>
    </row>
    <row r="119" spans="1:7" s="47" customFormat="1" ht="22.5" customHeight="1" x14ac:dyDescent="0.25">
      <c r="A119" s="66">
        <f t="shared" si="6"/>
        <v>101</v>
      </c>
      <c r="B119" s="67" t="s">
        <v>61</v>
      </c>
      <c r="C119" s="5" t="s">
        <v>0</v>
      </c>
      <c r="D119" s="29">
        <v>0.1</v>
      </c>
      <c r="E119" s="5" t="s">
        <v>1142</v>
      </c>
      <c r="F119" s="245" t="s">
        <v>1143</v>
      </c>
      <c r="G119" s="167">
        <v>49.500000000000007</v>
      </c>
    </row>
    <row r="120" spans="1:7" s="47" customFormat="1" ht="22.5" customHeight="1" x14ac:dyDescent="0.25">
      <c r="A120" s="66">
        <f t="shared" si="6"/>
        <v>102</v>
      </c>
      <c r="B120" s="67" t="s">
        <v>62</v>
      </c>
      <c r="C120" s="5" t="s">
        <v>0</v>
      </c>
      <c r="D120" s="29">
        <v>0.1</v>
      </c>
      <c r="E120" s="5" t="s">
        <v>1142</v>
      </c>
      <c r="F120" s="245" t="s">
        <v>1143</v>
      </c>
      <c r="G120" s="167">
        <v>49.500000000000007</v>
      </c>
    </row>
    <row r="121" spans="1:7" s="47" customFormat="1" ht="22.5" customHeight="1" x14ac:dyDescent="0.25">
      <c r="A121" s="66">
        <f t="shared" si="6"/>
        <v>103</v>
      </c>
      <c r="B121" s="67" t="s">
        <v>63</v>
      </c>
      <c r="C121" s="5" t="s">
        <v>0</v>
      </c>
      <c r="D121" s="29">
        <v>0.2</v>
      </c>
      <c r="E121" s="5" t="s">
        <v>1142</v>
      </c>
      <c r="F121" s="245" t="s">
        <v>1143</v>
      </c>
      <c r="G121" s="167">
        <v>110</v>
      </c>
    </row>
    <row r="122" spans="1:7" s="47" customFormat="1" ht="22.5" customHeight="1" x14ac:dyDescent="0.25">
      <c r="A122" s="66">
        <f t="shared" si="6"/>
        <v>104</v>
      </c>
      <c r="B122" s="67" t="s">
        <v>64</v>
      </c>
      <c r="C122" s="5" t="s">
        <v>0</v>
      </c>
      <c r="D122" s="29">
        <v>0.2</v>
      </c>
      <c r="E122" s="5" t="s">
        <v>1142</v>
      </c>
      <c r="F122" s="245" t="s">
        <v>1143</v>
      </c>
      <c r="G122" s="167">
        <v>110</v>
      </c>
    </row>
    <row r="123" spans="1:7" s="1" customFormat="1" ht="34.5" customHeight="1" x14ac:dyDescent="0.3">
      <c r="A123" s="233" t="s">
        <v>1277</v>
      </c>
      <c r="B123" s="234"/>
      <c r="C123" s="234"/>
      <c r="D123" s="234"/>
      <c r="E123" s="183"/>
      <c r="F123" s="183"/>
      <c r="G123" s="197">
        <f>SUM(G124:G136)</f>
        <v>13049.3</v>
      </c>
    </row>
    <row r="124" spans="1:7" s="47" customFormat="1" ht="21" customHeight="1" x14ac:dyDescent="0.25">
      <c r="A124" s="66">
        <f>A122+1</f>
        <v>105</v>
      </c>
      <c r="B124" s="97" t="s">
        <v>67</v>
      </c>
      <c r="C124" s="5" t="s">
        <v>0</v>
      </c>
      <c r="D124" s="29">
        <v>2</v>
      </c>
      <c r="E124" s="5" t="s">
        <v>1142</v>
      </c>
      <c r="F124" s="245" t="s">
        <v>1143</v>
      </c>
      <c r="G124" s="167">
        <v>1760.0000000000002</v>
      </c>
    </row>
    <row r="125" spans="1:7" s="47" customFormat="1" ht="21" customHeight="1" x14ac:dyDescent="0.25">
      <c r="A125" s="66">
        <f t="shared" ref="A125:A135" si="7">A124+1</f>
        <v>106</v>
      </c>
      <c r="B125" s="67" t="s">
        <v>75</v>
      </c>
      <c r="C125" s="5" t="s">
        <v>0</v>
      </c>
      <c r="D125" s="29">
        <v>5</v>
      </c>
      <c r="E125" s="5" t="s">
        <v>1142</v>
      </c>
      <c r="F125" s="245" t="s">
        <v>1143</v>
      </c>
      <c r="G125" s="167">
        <v>770</v>
      </c>
    </row>
    <row r="126" spans="1:7" s="47" customFormat="1" ht="21" customHeight="1" x14ac:dyDescent="0.25">
      <c r="A126" s="66">
        <f t="shared" si="7"/>
        <v>107</v>
      </c>
      <c r="B126" s="67" t="s">
        <v>65</v>
      </c>
      <c r="C126" s="5" t="s">
        <v>1323</v>
      </c>
      <c r="D126" s="29">
        <v>2</v>
      </c>
      <c r="E126" s="5" t="s">
        <v>1142</v>
      </c>
      <c r="F126" s="245" t="s">
        <v>1143</v>
      </c>
      <c r="G126" s="167">
        <v>4400</v>
      </c>
    </row>
    <row r="127" spans="1:7" s="47" customFormat="1" ht="21" customHeight="1" x14ac:dyDescent="0.25">
      <c r="A127" s="66">
        <f t="shared" si="7"/>
        <v>108</v>
      </c>
      <c r="B127" s="67" t="s">
        <v>74</v>
      </c>
      <c r="C127" s="5" t="s">
        <v>0</v>
      </c>
      <c r="D127" s="29">
        <v>0.05</v>
      </c>
      <c r="E127" s="5" t="s">
        <v>1142</v>
      </c>
      <c r="F127" s="245" t="s">
        <v>1143</v>
      </c>
      <c r="G127" s="167">
        <v>33</v>
      </c>
    </row>
    <row r="128" spans="1:7" s="47" customFormat="1" ht="27.75" customHeight="1" x14ac:dyDescent="0.25">
      <c r="A128" s="66">
        <f t="shared" si="7"/>
        <v>109</v>
      </c>
      <c r="B128" s="98" t="s">
        <v>76</v>
      </c>
      <c r="C128" s="5" t="s">
        <v>0</v>
      </c>
      <c r="D128" s="29">
        <f>0.1+0.5</f>
        <v>0.6</v>
      </c>
      <c r="E128" s="5" t="s">
        <v>1142</v>
      </c>
      <c r="F128" s="245" t="s">
        <v>1143</v>
      </c>
      <c r="G128" s="167">
        <v>283.8</v>
      </c>
    </row>
    <row r="129" spans="1:7" s="47" customFormat="1" ht="19.5" customHeight="1" x14ac:dyDescent="0.25">
      <c r="A129" s="66">
        <f>A128+1</f>
        <v>110</v>
      </c>
      <c r="B129" s="67" t="s">
        <v>72</v>
      </c>
      <c r="C129" s="5" t="s">
        <v>0</v>
      </c>
      <c r="D129" s="29">
        <v>1</v>
      </c>
      <c r="E129" s="5" t="s">
        <v>1142</v>
      </c>
      <c r="F129" s="245" t="s">
        <v>1143</v>
      </c>
      <c r="G129" s="167">
        <v>605</v>
      </c>
    </row>
    <row r="130" spans="1:7" s="47" customFormat="1" ht="19.5" customHeight="1" x14ac:dyDescent="0.25">
      <c r="A130" s="66">
        <f t="shared" si="7"/>
        <v>111</v>
      </c>
      <c r="B130" s="67" t="s">
        <v>73</v>
      </c>
      <c r="C130" s="5" t="s">
        <v>0</v>
      </c>
      <c r="D130" s="29">
        <v>6</v>
      </c>
      <c r="E130" s="5" t="s">
        <v>1142</v>
      </c>
      <c r="F130" s="245" t="s">
        <v>1143</v>
      </c>
      <c r="G130" s="167">
        <v>825</v>
      </c>
    </row>
    <row r="131" spans="1:7" s="47" customFormat="1" ht="19.5" customHeight="1" x14ac:dyDescent="0.25">
      <c r="A131" s="66">
        <f t="shared" si="7"/>
        <v>112</v>
      </c>
      <c r="B131" s="67" t="s">
        <v>71</v>
      </c>
      <c r="C131" s="5" t="s">
        <v>20</v>
      </c>
      <c r="D131" s="29">
        <v>20</v>
      </c>
      <c r="E131" s="5" t="s">
        <v>1142</v>
      </c>
      <c r="F131" s="245" t="s">
        <v>1143</v>
      </c>
      <c r="G131" s="167">
        <v>132.00000000000003</v>
      </c>
    </row>
    <row r="132" spans="1:7" s="47" customFormat="1" ht="28.5" customHeight="1" x14ac:dyDescent="0.25">
      <c r="A132" s="66">
        <f t="shared" si="7"/>
        <v>113</v>
      </c>
      <c r="B132" s="98" t="s">
        <v>69</v>
      </c>
      <c r="C132" s="5" t="s">
        <v>0</v>
      </c>
      <c r="D132" s="29">
        <v>1</v>
      </c>
      <c r="E132" s="5" t="s">
        <v>1142</v>
      </c>
      <c r="F132" s="245" t="s">
        <v>1143</v>
      </c>
      <c r="G132" s="167">
        <v>880.00000000000011</v>
      </c>
    </row>
    <row r="133" spans="1:7" s="47" customFormat="1" ht="21" customHeight="1" x14ac:dyDescent="0.25">
      <c r="A133" s="66">
        <f t="shared" si="7"/>
        <v>114</v>
      </c>
      <c r="B133" s="67" t="s">
        <v>77</v>
      </c>
      <c r="C133" s="5" t="s">
        <v>78</v>
      </c>
      <c r="D133" s="29">
        <f>10+20</f>
        <v>30</v>
      </c>
      <c r="E133" s="5" t="s">
        <v>1142</v>
      </c>
      <c r="F133" s="245" t="s">
        <v>1143</v>
      </c>
      <c r="G133" s="167">
        <v>330</v>
      </c>
    </row>
    <row r="134" spans="1:7" s="47" customFormat="1" ht="21" customHeight="1" x14ac:dyDescent="0.25">
      <c r="A134" s="66">
        <f t="shared" si="7"/>
        <v>115</v>
      </c>
      <c r="B134" s="67" t="s">
        <v>68</v>
      </c>
      <c r="C134" s="5" t="s">
        <v>0</v>
      </c>
      <c r="D134" s="29">
        <v>5</v>
      </c>
      <c r="E134" s="5" t="s">
        <v>1142</v>
      </c>
      <c r="F134" s="245" t="s">
        <v>1143</v>
      </c>
      <c r="G134" s="167">
        <v>2750</v>
      </c>
    </row>
    <row r="135" spans="1:7" s="47" customFormat="1" ht="38.25" x14ac:dyDescent="0.25">
      <c r="A135" s="66">
        <f t="shared" si="7"/>
        <v>116</v>
      </c>
      <c r="B135" s="98" t="s">
        <v>1009</v>
      </c>
      <c r="C135" s="5" t="s">
        <v>0</v>
      </c>
      <c r="D135" s="29">
        <v>0.1</v>
      </c>
      <c r="E135" s="5" t="s">
        <v>1142</v>
      </c>
      <c r="F135" s="245" t="s">
        <v>1143</v>
      </c>
      <c r="G135" s="167">
        <v>220</v>
      </c>
    </row>
    <row r="136" spans="1:7" s="47" customFormat="1" ht="23.25" customHeight="1" x14ac:dyDescent="0.25">
      <c r="A136" s="66">
        <f>A135+1</f>
        <v>117</v>
      </c>
      <c r="B136" s="98" t="s">
        <v>1351</v>
      </c>
      <c r="C136" s="5" t="s">
        <v>19</v>
      </c>
      <c r="D136" s="29">
        <v>10</v>
      </c>
      <c r="E136" s="5" t="s">
        <v>1142</v>
      </c>
      <c r="F136" s="245" t="s">
        <v>1143</v>
      </c>
      <c r="G136" s="167">
        <v>60.500000000000007</v>
      </c>
    </row>
    <row r="137" spans="1:7" s="1" customFormat="1" ht="18.75" customHeight="1" x14ac:dyDescent="0.3">
      <c r="A137" s="233" t="s">
        <v>1152</v>
      </c>
      <c r="B137" s="234"/>
      <c r="C137" s="183"/>
      <c r="D137" s="184"/>
      <c r="E137" s="183"/>
      <c r="F137" s="183"/>
      <c r="G137" s="197">
        <f>SUM(G138:G159)</f>
        <v>4015</v>
      </c>
    </row>
    <row r="138" spans="1:7" s="47" customFormat="1" ht="18.75" customHeight="1" x14ac:dyDescent="0.25">
      <c r="A138" s="85">
        <f>A136+1</f>
        <v>118</v>
      </c>
      <c r="B138" s="67" t="s">
        <v>98</v>
      </c>
      <c r="C138" s="5" t="s">
        <v>99</v>
      </c>
      <c r="D138" s="85">
        <v>500</v>
      </c>
      <c r="E138" s="5" t="s">
        <v>1142</v>
      </c>
      <c r="F138" s="245" t="s">
        <v>1143</v>
      </c>
      <c r="G138" s="167">
        <v>110.00000000000001</v>
      </c>
    </row>
    <row r="139" spans="1:7" s="47" customFormat="1" ht="18.75" customHeight="1" x14ac:dyDescent="0.25">
      <c r="A139" s="85">
        <f>A138+1</f>
        <v>119</v>
      </c>
      <c r="B139" s="67" t="s">
        <v>79</v>
      </c>
      <c r="C139" s="5" t="s">
        <v>20</v>
      </c>
      <c r="D139" s="85">
        <v>10</v>
      </c>
      <c r="E139" s="5" t="s">
        <v>1142</v>
      </c>
      <c r="F139" s="245" t="s">
        <v>1143</v>
      </c>
      <c r="G139" s="167">
        <v>22</v>
      </c>
    </row>
    <row r="140" spans="1:7" s="47" customFormat="1" ht="18.75" customHeight="1" x14ac:dyDescent="0.25">
      <c r="A140" s="85">
        <f t="shared" ref="A140:A159" si="8">A139+1</f>
        <v>120</v>
      </c>
      <c r="B140" s="67" t="s">
        <v>80</v>
      </c>
      <c r="C140" s="5" t="s">
        <v>20</v>
      </c>
      <c r="D140" s="85">
        <v>10</v>
      </c>
      <c r="E140" s="5" t="s">
        <v>1142</v>
      </c>
      <c r="F140" s="245" t="s">
        <v>1143</v>
      </c>
      <c r="G140" s="167">
        <v>22</v>
      </c>
    </row>
    <row r="141" spans="1:7" s="47" customFormat="1" ht="18.75" customHeight="1" x14ac:dyDescent="0.25">
      <c r="A141" s="85">
        <f t="shared" si="8"/>
        <v>121</v>
      </c>
      <c r="B141" s="67" t="s">
        <v>81</v>
      </c>
      <c r="C141" s="5" t="s">
        <v>20</v>
      </c>
      <c r="D141" s="85">
        <v>10</v>
      </c>
      <c r="E141" s="5" t="s">
        <v>1142</v>
      </c>
      <c r="F141" s="245" t="s">
        <v>1143</v>
      </c>
      <c r="G141" s="167">
        <v>22</v>
      </c>
    </row>
    <row r="142" spans="1:7" s="47" customFormat="1" ht="18.75" customHeight="1" x14ac:dyDescent="0.25">
      <c r="A142" s="85">
        <f t="shared" si="8"/>
        <v>122</v>
      </c>
      <c r="B142" s="67" t="s">
        <v>82</v>
      </c>
      <c r="C142" s="5" t="s">
        <v>20</v>
      </c>
      <c r="D142" s="85">
        <v>30</v>
      </c>
      <c r="E142" s="5" t="s">
        <v>1142</v>
      </c>
      <c r="F142" s="245" t="s">
        <v>1143</v>
      </c>
      <c r="G142" s="167">
        <v>44</v>
      </c>
    </row>
    <row r="143" spans="1:7" s="47" customFormat="1" ht="18.75" customHeight="1" x14ac:dyDescent="0.25">
      <c r="A143" s="85">
        <f t="shared" si="8"/>
        <v>123</v>
      </c>
      <c r="B143" s="67" t="s">
        <v>83</v>
      </c>
      <c r="C143" s="5" t="s">
        <v>20</v>
      </c>
      <c r="D143" s="85">
        <v>10</v>
      </c>
      <c r="E143" s="5" t="s">
        <v>1142</v>
      </c>
      <c r="F143" s="245" t="s">
        <v>1143</v>
      </c>
      <c r="G143" s="167">
        <v>27.5</v>
      </c>
    </row>
    <row r="144" spans="1:7" s="47" customFormat="1" ht="18.75" customHeight="1" x14ac:dyDescent="0.25">
      <c r="A144" s="85">
        <f t="shared" si="8"/>
        <v>124</v>
      </c>
      <c r="B144" s="67" t="s">
        <v>84</v>
      </c>
      <c r="C144" s="5" t="s">
        <v>20</v>
      </c>
      <c r="D144" s="85">
        <v>10</v>
      </c>
      <c r="E144" s="5" t="s">
        <v>1142</v>
      </c>
      <c r="F144" s="245" t="s">
        <v>1143</v>
      </c>
      <c r="G144" s="167">
        <v>27.5</v>
      </c>
    </row>
    <row r="145" spans="1:7" s="47" customFormat="1" ht="18.75" customHeight="1" x14ac:dyDescent="0.25">
      <c r="A145" s="85">
        <f t="shared" si="8"/>
        <v>125</v>
      </c>
      <c r="B145" s="67" t="s">
        <v>85</v>
      </c>
      <c r="C145" s="5" t="s">
        <v>20</v>
      </c>
      <c r="D145" s="85">
        <v>10</v>
      </c>
      <c r="E145" s="5" t="s">
        <v>1142</v>
      </c>
      <c r="F145" s="245" t="s">
        <v>1143</v>
      </c>
      <c r="G145" s="167">
        <v>27.5</v>
      </c>
    </row>
    <row r="146" spans="1:7" s="47" customFormat="1" ht="18.75" customHeight="1" x14ac:dyDescent="0.25">
      <c r="A146" s="85">
        <f t="shared" si="8"/>
        <v>126</v>
      </c>
      <c r="B146" s="67" t="s">
        <v>86</v>
      </c>
      <c r="C146" s="5" t="s">
        <v>20</v>
      </c>
      <c r="D146" s="85">
        <v>500</v>
      </c>
      <c r="E146" s="5" t="s">
        <v>1142</v>
      </c>
      <c r="F146" s="245" t="s">
        <v>1143</v>
      </c>
      <c r="G146" s="167">
        <v>605</v>
      </c>
    </row>
    <row r="147" spans="1:7" s="47" customFormat="1" ht="18.75" customHeight="1" x14ac:dyDescent="0.25">
      <c r="A147" s="85">
        <f t="shared" si="8"/>
        <v>127</v>
      </c>
      <c r="B147" s="67" t="s">
        <v>87</v>
      </c>
      <c r="C147" s="5" t="s">
        <v>20</v>
      </c>
      <c r="D147" s="85">
        <v>150</v>
      </c>
      <c r="E147" s="5" t="s">
        <v>1142</v>
      </c>
      <c r="F147" s="245" t="s">
        <v>1143</v>
      </c>
      <c r="G147" s="167">
        <v>198</v>
      </c>
    </row>
    <row r="148" spans="1:7" s="47" customFormat="1" ht="18.75" customHeight="1" x14ac:dyDescent="0.25">
      <c r="A148" s="85">
        <f t="shared" si="8"/>
        <v>128</v>
      </c>
      <c r="B148" s="67" t="s">
        <v>88</v>
      </c>
      <c r="C148" s="5" t="s">
        <v>20</v>
      </c>
      <c r="D148" s="85">
        <v>200</v>
      </c>
      <c r="E148" s="5" t="s">
        <v>1142</v>
      </c>
      <c r="F148" s="245" t="s">
        <v>1143</v>
      </c>
      <c r="G148" s="167">
        <v>220</v>
      </c>
    </row>
    <row r="149" spans="1:7" s="47" customFormat="1" ht="18.75" customHeight="1" x14ac:dyDescent="0.25">
      <c r="A149" s="85">
        <f t="shared" si="8"/>
        <v>129</v>
      </c>
      <c r="B149" s="67" t="s">
        <v>89</v>
      </c>
      <c r="C149" s="5" t="s">
        <v>20</v>
      </c>
      <c r="D149" s="85">
        <v>50</v>
      </c>
      <c r="E149" s="5" t="s">
        <v>1142</v>
      </c>
      <c r="F149" s="245" t="s">
        <v>1143</v>
      </c>
      <c r="G149" s="167">
        <v>82.500000000000014</v>
      </c>
    </row>
    <row r="150" spans="1:7" s="47" customFormat="1" ht="18.75" customHeight="1" x14ac:dyDescent="0.25">
      <c r="A150" s="85">
        <f t="shared" si="8"/>
        <v>130</v>
      </c>
      <c r="B150" s="67" t="s">
        <v>90</v>
      </c>
      <c r="C150" s="5" t="s">
        <v>20</v>
      </c>
      <c r="D150" s="85">
        <v>10</v>
      </c>
      <c r="E150" s="5" t="s">
        <v>1142</v>
      </c>
      <c r="F150" s="245" t="s">
        <v>1143</v>
      </c>
      <c r="G150" s="167">
        <v>22</v>
      </c>
    </row>
    <row r="151" spans="1:7" s="47" customFormat="1" ht="18.75" customHeight="1" x14ac:dyDescent="0.25">
      <c r="A151" s="85">
        <f t="shared" si="8"/>
        <v>131</v>
      </c>
      <c r="B151" s="67" t="s">
        <v>91</v>
      </c>
      <c r="C151" s="5" t="s">
        <v>20</v>
      </c>
      <c r="D151" s="85">
        <v>10</v>
      </c>
      <c r="E151" s="5" t="s">
        <v>1142</v>
      </c>
      <c r="F151" s="245" t="s">
        <v>1143</v>
      </c>
      <c r="G151" s="167">
        <v>22</v>
      </c>
    </row>
    <row r="152" spans="1:7" s="47" customFormat="1" ht="18.75" customHeight="1" x14ac:dyDescent="0.25">
      <c r="A152" s="85">
        <f t="shared" si="8"/>
        <v>132</v>
      </c>
      <c r="B152" s="67" t="s">
        <v>92</v>
      </c>
      <c r="C152" s="5" t="s">
        <v>20</v>
      </c>
      <c r="D152" s="85">
        <v>10</v>
      </c>
      <c r="E152" s="5" t="s">
        <v>1142</v>
      </c>
      <c r="F152" s="245" t="s">
        <v>1143</v>
      </c>
      <c r="G152" s="167">
        <v>22</v>
      </c>
    </row>
    <row r="153" spans="1:7" s="47" customFormat="1" ht="18.75" customHeight="1" x14ac:dyDescent="0.25">
      <c r="A153" s="85">
        <f t="shared" si="8"/>
        <v>133</v>
      </c>
      <c r="B153" s="67" t="s">
        <v>93</v>
      </c>
      <c r="C153" s="5" t="s">
        <v>20</v>
      </c>
      <c r="D153" s="85">
        <v>10</v>
      </c>
      <c r="E153" s="5" t="s">
        <v>1142</v>
      </c>
      <c r="F153" s="245" t="s">
        <v>1143</v>
      </c>
      <c r="G153" s="167">
        <v>22</v>
      </c>
    </row>
    <row r="154" spans="1:7" s="47" customFormat="1" ht="18.75" customHeight="1" x14ac:dyDescent="0.25">
      <c r="A154" s="85">
        <f t="shared" si="8"/>
        <v>134</v>
      </c>
      <c r="B154" s="67" t="s">
        <v>1125</v>
      </c>
      <c r="C154" s="5" t="s">
        <v>99</v>
      </c>
      <c r="D154" s="29">
        <v>10</v>
      </c>
      <c r="E154" s="5" t="s">
        <v>1142</v>
      </c>
      <c r="F154" s="245" t="s">
        <v>1143</v>
      </c>
      <c r="G154" s="167">
        <v>22</v>
      </c>
    </row>
    <row r="155" spans="1:7" s="47" customFormat="1" ht="18.75" customHeight="1" x14ac:dyDescent="0.25">
      <c r="A155" s="85">
        <f t="shared" si="8"/>
        <v>135</v>
      </c>
      <c r="B155" s="67" t="s">
        <v>94</v>
      </c>
      <c r="C155" s="5" t="s">
        <v>99</v>
      </c>
      <c r="D155" s="29">
        <v>10</v>
      </c>
      <c r="E155" s="5" t="s">
        <v>1142</v>
      </c>
      <c r="F155" s="245" t="s">
        <v>1143</v>
      </c>
      <c r="G155" s="167">
        <v>22</v>
      </c>
    </row>
    <row r="156" spans="1:7" s="47" customFormat="1" ht="18.75" customHeight="1" x14ac:dyDescent="0.25">
      <c r="A156" s="85">
        <f t="shared" si="8"/>
        <v>136</v>
      </c>
      <c r="B156" s="67" t="s">
        <v>95</v>
      </c>
      <c r="C156" s="5" t="s">
        <v>99</v>
      </c>
      <c r="D156" s="29">
        <v>500</v>
      </c>
      <c r="E156" s="5" t="s">
        <v>1142</v>
      </c>
      <c r="F156" s="245" t="s">
        <v>1143</v>
      </c>
      <c r="G156" s="167">
        <v>220.00000000000003</v>
      </c>
    </row>
    <row r="157" spans="1:7" s="47" customFormat="1" ht="78" customHeight="1" x14ac:dyDescent="0.25">
      <c r="A157" s="85">
        <f t="shared" si="8"/>
        <v>137</v>
      </c>
      <c r="B157" s="67" t="s">
        <v>96</v>
      </c>
      <c r="C157" s="17" t="s">
        <v>19</v>
      </c>
      <c r="D157" s="29">
        <f>200+200+400+500+100</f>
        <v>1400</v>
      </c>
      <c r="E157" s="5" t="s">
        <v>1142</v>
      </c>
      <c r="F157" s="245" t="s">
        <v>1143</v>
      </c>
      <c r="G157" s="167">
        <v>1100</v>
      </c>
    </row>
    <row r="158" spans="1:7" s="47" customFormat="1" ht="21.75" customHeight="1" x14ac:dyDescent="0.25">
      <c r="A158" s="85">
        <f>A157+1</f>
        <v>138</v>
      </c>
      <c r="B158" s="67" t="s">
        <v>1283</v>
      </c>
      <c r="C158" s="17" t="s">
        <v>99</v>
      </c>
      <c r="D158" s="29">
        <v>1</v>
      </c>
      <c r="E158" s="5" t="s">
        <v>1142</v>
      </c>
      <c r="F158" s="245" t="s">
        <v>1143</v>
      </c>
      <c r="G158" s="167">
        <v>55.000000000000007</v>
      </c>
    </row>
    <row r="159" spans="1:7" s="47" customFormat="1" ht="21.75" customHeight="1" x14ac:dyDescent="0.25">
      <c r="A159" s="85">
        <f t="shared" si="8"/>
        <v>139</v>
      </c>
      <c r="B159" s="67" t="s">
        <v>1053</v>
      </c>
      <c r="C159" s="17" t="s">
        <v>20</v>
      </c>
      <c r="D159" s="29">
        <f>100+300</f>
        <v>400</v>
      </c>
      <c r="E159" s="5" t="s">
        <v>1142</v>
      </c>
      <c r="F159" s="245" t="s">
        <v>1143</v>
      </c>
      <c r="G159" s="167">
        <v>1100</v>
      </c>
    </row>
    <row r="160" spans="1:7" s="1" customFormat="1" ht="18.75" customHeight="1" x14ac:dyDescent="0.3">
      <c r="A160" s="233" t="s">
        <v>1153</v>
      </c>
      <c r="B160" s="234"/>
      <c r="C160" s="183"/>
      <c r="D160" s="184"/>
      <c r="E160" s="183"/>
      <c r="F160" s="183"/>
      <c r="G160" s="196"/>
    </row>
    <row r="161" spans="1:7" s="1" customFormat="1" ht="18.75" customHeight="1" x14ac:dyDescent="0.3">
      <c r="A161" s="233" t="s">
        <v>1154</v>
      </c>
      <c r="B161" s="234"/>
      <c r="C161" s="183"/>
      <c r="D161" s="184"/>
      <c r="E161" s="183"/>
      <c r="F161" s="183"/>
      <c r="G161" s="197">
        <f>SUM(G162:G182)</f>
        <v>7467.02</v>
      </c>
    </row>
    <row r="162" spans="1:7" s="47" customFormat="1" ht="21" customHeight="1" x14ac:dyDescent="0.25">
      <c r="A162" s="85">
        <f>A159+1</f>
        <v>140</v>
      </c>
      <c r="B162" s="67" t="s">
        <v>100</v>
      </c>
      <c r="C162" s="5" t="s">
        <v>0</v>
      </c>
      <c r="D162" s="29">
        <v>0.5</v>
      </c>
      <c r="E162" s="5" t="s">
        <v>1142</v>
      </c>
      <c r="F162" s="245" t="s">
        <v>1143</v>
      </c>
      <c r="G162" s="167">
        <v>198.00000000000003</v>
      </c>
    </row>
    <row r="163" spans="1:7" s="47" customFormat="1" ht="21" customHeight="1" x14ac:dyDescent="0.25">
      <c r="A163" s="85">
        <f t="shared" ref="A163:A182" si="9">A162+1</f>
        <v>141</v>
      </c>
      <c r="B163" s="67" t="s">
        <v>101</v>
      </c>
      <c r="C163" s="5" t="s">
        <v>0</v>
      </c>
      <c r="D163" s="29">
        <v>7.0000000000000007E-2</v>
      </c>
      <c r="E163" s="5" t="s">
        <v>1142</v>
      </c>
      <c r="F163" s="245" t="s">
        <v>1143</v>
      </c>
      <c r="G163" s="167">
        <v>27.72</v>
      </c>
    </row>
    <row r="164" spans="1:7" s="47" customFormat="1" ht="21" customHeight="1" x14ac:dyDescent="0.25">
      <c r="A164" s="85">
        <f t="shared" si="9"/>
        <v>142</v>
      </c>
      <c r="B164" s="67" t="s">
        <v>1017</v>
      </c>
      <c r="C164" s="5" t="s">
        <v>0</v>
      </c>
      <c r="D164" s="29">
        <v>0.1</v>
      </c>
      <c r="E164" s="5" t="s">
        <v>1142</v>
      </c>
      <c r="F164" s="245" t="s">
        <v>1143</v>
      </c>
      <c r="G164" s="167">
        <v>39.600000000000009</v>
      </c>
    </row>
    <row r="165" spans="1:7" s="47" customFormat="1" ht="21" customHeight="1" x14ac:dyDescent="0.25">
      <c r="A165" s="85">
        <f t="shared" si="9"/>
        <v>143</v>
      </c>
      <c r="B165" s="67" t="s">
        <v>102</v>
      </c>
      <c r="C165" s="5" t="s">
        <v>0</v>
      </c>
      <c r="D165" s="29">
        <v>0.1</v>
      </c>
      <c r="E165" s="5" t="s">
        <v>1142</v>
      </c>
      <c r="F165" s="245" t="s">
        <v>1143</v>
      </c>
      <c r="G165" s="167">
        <v>40.70000000000001</v>
      </c>
    </row>
    <row r="166" spans="1:7" s="47" customFormat="1" ht="21" customHeight="1" x14ac:dyDescent="0.25">
      <c r="A166" s="85">
        <f t="shared" si="9"/>
        <v>144</v>
      </c>
      <c r="B166" s="67" t="s">
        <v>103</v>
      </c>
      <c r="C166" s="5" t="s">
        <v>0</v>
      </c>
      <c r="D166" s="29">
        <v>0.2</v>
      </c>
      <c r="E166" s="5" t="s">
        <v>1142</v>
      </c>
      <c r="F166" s="245" t="s">
        <v>1143</v>
      </c>
      <c r="G166" s="167">
        <v>82.500000000000014</v>
      </c>
    </row>
    <row r="167" spans="1:7" s="47" customFormat="1" ht="21" customHeight="1" x14ac:dyDescent="0.25">
      <c r="A167" s="85">
        <f t="shared" si="9"/>
        <v>145</v>
      </c>
      <c r="B167" s="67" t="s">
        <v>1018</v>
      </c>
      <c r="C167" s="5" t="s">
        <v>0</v>
      </c>
      <c r="D167" s="29">
        <v>0.2</v>
      </c>
      <c r="E167" s="5" t="s">
        <v>1142</v>
      </c>
      <c r="F167" s="245" t="s">
        <v>1143</v>
      </c>
      <c r="G167" s="167">
        <v>84.700000000000017</v>
      </c>
    </row>
    <row r="168" spans="1:7" s="47" customFormat="1" ht="21" customHeight="1" x14ac:dyDescent="0.25">
      <c r="A168" s="85">
        <f t="shared" si="9"/>
        <v>146</v>
      </c>
      <c r="B168" s="67" t="s">
        <v>104</v>
      </c>
      <c r="C168" s="5" t="s">
        <v>0</v>
      </c>
      <c r="D168" s="29">
        <v>0.2</v>
      </c>
      <c r="E168" s="5" t="s">
        <v>1142</v>
      </c>
      <c r="F168" s="245" t="s">
        <v>1143</v>
      </c>
      <c r="G168" s="167">
        <v>88.000000000000014</v>
      </c>
    </row>
    <row r="169" spans="1:7" s="47" customFormat="1" ht="21" customHeight="1" x14ac:dyDescent="0.25">
      <c r="A169" s="85">
        <f t="shared" si="9"/>
        <v>147</v>
      </c>
      <c r="B169" s="67" t="s">
        <v>105</v>
      </c>
      <c r="C169" s="5" t="s">
        <v>0</v>
      </c>
      <c r="D169" s="29">
        <v>0.2</v>
      </c>
      <c r="E169" s="5" t="s">
        <v>1142</v>
      </c>
      <c r="F169" s="245" t="s">
        <v>1143</v>
      </c>
      <c r="G169" s="167">
        <v>88.000000000000014</v>
      </c>
    </row>
    <row r="170" spans="1:7" s="47" customFormat="1" ht="21" customHeight="1" x14ac:dyDescent="0.25">
      <c r="A170" s="85">
        <f>A169+1</f>
        <v>148</v>
      </c>
      <c r="B170" s="67" t="s">
        <v>106</v>
      </c>
      <c r="C170" s="5" t="s">
        <v>0</v>
      </c>
      <c r="D170" s="29">
        <v>0.2</v>
      </c>
      <c r="E170" s="5" t="s">
        <v>1142</v>
      </c>
      <c r="F170" s="245" t="s">
        <v>1143</v>
      </c>
      <c r="G170" s="167">
        <v>88.000000000000014</v>
      </c>
    </row>
    <row r="171" spans="1:7" s="47" customFormat="1" ht="21" customHeight="1" x14ac:dyDescent="0.25">
      <c r="A171" s="85">
        <f t="shared" si="9"/>
        <v>149</v>
      </c>
      <c r="B171" s="67" t="s">
        <v>1019</v>
      </c>
      <c r="C171" s="5" t="s">
        <v>0</v>
      </c>
      <c r="D171" s="29">
        <v>0.3</v>
      </c>
      <c r="E171" s="5" t="s">
        <v>1142</v>
      </c>
      <c r="F171" s="245" t="s">
        <v>1143</v>
      </c>
      <c r="G171" s="167">
        <v>132</v>
      </c>
    </row>
    <row r="172" spans="1:7" s="47" customFormat="1" ht="21" customHeight="1" x14ac:dyDescent="0.25">
      <c r="A172" s="85">
        <f t="shared" si="9"/>
        <v>150</v>
      </c>
      <c r="B172" s="67" t="s">
        <v>107</v>
      </c>
      <c r="C172" s="5" t="s">
        <v>0</v>
      </c>
      <c r="D172" s="29">
        <v>0.5</v>
      </c>
      <c r="E172" s="5" t="s">
        <v>1142</v>
      </c>
      <c r="F172" s="245" t="s">
        <v>1143</v>
      </c>
      <c r="G172" s="167">
        <v>220.00000000000003</v>
      </c>
    </row>
    <row r="173" spans="1:7" s="47" customFormat="1" ht="21" customHeight="1" x14ac:dyDescent="0.25">
      <c r="A173" s="85">
        <f t="shared" si="9"/>
        <v>151</v>
      </c>
      <c r="B173" s="67" t="s">
        <v>108</v>
      </c>
      <c r="C173" s="5" t="s">
        <v>0</v>
      </c>
      <c r="D173" s="29">
        <v>0.6</v>
      </c>
      <c r="E173" s="5" t="s">
        <v>1142</v>
      </c>
      <c r="F173" s="245" t="s">
        <v>1143</v>
      </c>
      <c r="G173" s="167">
        <v>264</v>
      </c>
    </row>
    <row r="174" spans="1:7" s="47" customFormat="1" ht="21" customHeight="1" x14ac:dyDescent="0.25">
      <c r="A174" s="85">
        <f>A173+1</f>
        <v>152</v>
      </c>
      <c r="B174" s="67" t="s">
        <v>109</v>
      </c>
      <c r="C174" s="5" t="s">
        <v>0</v>
      </c>
      <c r="D174" s="29">
        <v>0.7</v>
      </c>
      <c r="E174" s="5" t="s">
        <v>1142</v>
      </c>
      <c r="F174" s="245" t="s">
        <v>1143</v>
      </c>
      <c r="G174" s="167">
        <v>361.90000000000003</v>
      </c>
    </row>
    <row r="175" spans="1:7" s="47" customFormat="1" ht="21" customHeight="1" x14ac:dyDescent="0.25">
      <c r="A175" s="85">
        <f t="shared" si="9"/>
        <v>153</v>
      </c>
      <c r="B175" s="67" t="s">
        <v>110</v>
      </c>
      <c r="C175" s="5" t="s">
        <v>0</v>
      </c>
      <c r="D175" s="29">
        <v>0.7</v>
      </c>
      <c r="E175" s="5" t="s">
        <v>1142</v>
      </c>
      <c r="F175" s="245" t="s">
        <v>1143</v>
      </c>
      <c r="G175" s="167">
        <v>361.90000000000003</v>
      </c>
    </row>
    <row r="176" spans="1:7" s="47" customFormat="1" ht="21" customHeight="1" x14ac:dyDescent="0.25">
      <c r="A176" s="85">
        <f t="shared" si="9"/>
        <v>154</v>
      </c>
      <c r="B176" s="67" t="s">
        <v>111</v>
      </c>
      <c r="C176" s="5" t="s">
        <v>0</v>
      </c>
      <c r="D176" s="29">
        <v>1</v>
      </c>
      <c r="E176" s="5" t="s">
        <v>1142</v>
      </c>
      <c r="F176" s="245" t="s">
        <v>1143</v>
      </c>
      <c r="G176" s="167">
        <v>550</v>
      </c>
    </row>
    <row r="177" spans="1:7" s="47" customFormat="1" ht="21" customHeight="1" x14ac:dyDescent="0.25">
      <c r="A177" s="85">
        <f t="shared" si="9"/>
        <v>155</v>
      </c>
      <c r="B177" s="67" t="s">
        <v>112</v>
      </c>
      <c r="C177" s="5" t="s">
        <v>0</v>
      </c>
      <c r="D177" s="29">
        <v>1</v>
      </c>
      <c r="E177" s="5" t="s">
        <v>1142</v>
      </c>
      <c r="F177" s="245" t="s">
        <v>1143</v>
      </c>
      <c r="G177" s="167">
        <v>550</v>
      </c>
    </row>
    <row r="178" spans="1:7" s="47" customFormat="1" ht="21" customHeight="1" x14ac:dyDescent="0.25">
      <c r="A178" s="85">
        <f t="shared" si="9"/>
        <v>156</v>
      </c>
      <c r="B178" s="67" t="s">
        <v>113</v>
      </c>
      <c r="C178" s="5" t="s">
        <v>0</v>
      </c>
      <c r="D178" s="29">
        <v>1</v>
      </c>
      <c r="E178" s="5" t="s">
        <v>1142</v>
      </c>
      <c r="F178" s="245" t="s">
        <v>1143</v>
      </c>
      <c r="G178" s="167">
        <v>550</v>
      </c>
    </row>
    <row r="179" spans="1:7" s="47" customFormat="1" ht="21" customHeight="1" x14ac:dyDescent="0.25">
      <c r="A179" s="85">
        <f>A178+1</f>
        <v>157</v>
      </c>
      <c r="B179" s="67" t="s">
        <v>114</v>
      </c>
      <c r="C179" s="5" t="s">
        <v>0</v>
      </c>
      <c r="D179" s="29">
        <v>1</v>
      </c>
      <c r="E179" s="5" t="s">
        <v>1142</v>
      </c>
      <c r="F179" s="245" t="s">
        <v>1143</v>
      </c>
      <c r="G179" s="167">
        <v>550</v>
      </c>
    </row>
    <row r="180" spans="1:7" s="47" customFormat="1" ht="26.25" customHeight="1" x14ac:dyDescent="0.25">
      <c r="A180" s="85">
        <f t="shared" si="9"/>
        <v>158</v>
      </c>
      <c r="B180" s="67" t="s">
        <v>115</v>
      </c>
      <c r="C180" s="5" t="s">
        <v>0</v>
      </c>
      <c r="D180" s="29">
        <v>1</v>
      </c>
      <c r="E180" s="5" t="s">
        <v>1142</v>
      </c>
      <c r="F180" s="245" t="s">
        <v>1143</v>
      </c>
      <c r="G180" s="167">
        <v>550</v>
      </c>
    </row>
    <row r="181" spans="1:7" s="47" customFormat="1" ht="25.5" customHeight="1" x14ac:dyDescent="0.25">
      <c r="A181" s="85">
        <f t="shared" si="9"/>
        <v>159</v>
      </c>
      <c r="B181" s="67" t="s">
        <v>116</v>
      </c>
      <c r="C181" s="5" t="s">
        <v>0</v>
      </c>
      <c r="D181" s="29">
        <v>2</v>
      </c>
      <c r="E181" s="5" t="s">
        <v>1142</v>
      </c>
      <c r="F181" s="245" t="s">
        <v>1143</v>
      </c>
      <c r="G181" s="167">
        <v>1320</v>
      </c>
    </row>
    <row r="182" spans="1:7" s="47" customFormat="1" ht="21" customHeight="1" x14ac:dyDescent="0.25">
      <c r="A182" s="85">
        <f t="shared" si="9"/>
        <v>160</v>
      </c>
      <c r="B182" s="67" t="s">
        <v>117</v>
      </c>
      <c r="C182" s="5" t="s">
        <v>0</v>
      </c>
      <c r="D182" s="29">
        <v>2</v>
      </c>
      <c r="E182" s="5" t="s">
        <v>1142</v>
      </c>
      <c r="F182" s="245" t="s">
        <v>1143</v>
      </c>
      <c r="G182" s="167">
        <v>1320</v>
      </c>
    </row>
    <row r="183" spans="1:7" s="1" customFormat="1" ht="18.75" customHeight="1" x14ac:dyDescent="0.3">
      <c r="A183" s="233" t="s">
        <v>1155</v>
      </c>
      <c r="B183" s="234"/>
      <c r="C183" s="183"/>
      <c r="D183" s="184"/>
      <c r="E183" s="183"/>
      <c r="F183" s="183"/>
      <c r="G183" s="197">
        <f>SUM(G184:G189)</f>
        <v>748</v>
      </c>
    </row>
    <row r="184" spans="1:7" s="47" customFormat="1" ht="21.75" customHeight="1" x14ac:dyDescent="0.25">
      <c r="A184" s="85">
        <f>A182+1</f>
        <v>161</v>
      </c>
      <c r="B184" s="67" t="s">
        <v>118</v>
      </c>
      <c r="C184" s="5" t="s">
        <v>0</v>
      </c>
      <c r="D184" s="91">
        <v>0.5</v>
      </c>
      <c r="E184" s="5" t="s">
        <v>1142</v>
      </c>
      <c r="F184" s="245" t="s">
        <v>1143</v>
      </c>
      <c r="G184" s="167">
        <v>220.00000000000003</v>
      </c>
    </row>
    <row r="185" spans="1:7" s="47" customFormat="1" ht="21.75" customHeight="1" x14ac:dyDescent="0.25">
      <c r="A185" s="66">
        <f>A184+1</f>
        <v>162</v>
      </c>
      <c r="B185" s="67" t="s">
        <v>119</v>
      </c>
      <c r="C185" s="5" t="s">
        <v>0</v>
      </c>
      <c r="D185" s="29">
        <v>0.1</v>
      </c>
      <c r="E185" s="5" t="s">
        <v>1142</v>
      </c>
      <c r="F185" s="245" t="s">
        <v>1143</v>
      </c>
      <c r="G185" s="167">
        <v>44.000000000000007</v>
      </c>
    </row>
    <row r="186" spans="1:7" s="47" customFormat="1" ht="21.75" customHeight="1" x14ac:dyDescent="0.25">
      <c r="A186" s="66">
        <f>A185+1</f>
        <v>163</v>
      </c>
      <c r="B186" s="67" t="s">
        <v>120</v>
      </c>
      <c r="C186" s="5" t="s">
        <v>0</v>
      </c>
      <c r="D186" s="29">
        <v>0.1</v>
      </c>
      <c r="E186" s="5" t="s">
        <v>1142</v>
      </c>
      <c r="F186" s="245" t="s">
        <v>1143</v>
      </c>
      <c r="G186" s="167">
        <v>44.000000000000007</v>
      </c>
    </row>
    <row r="187" spans="1:7" s="47" customFormat="1" ht="21.75" customHeight="1" x14ac:dyDescent="0.25">
      <c r="A187" s="66">
        <f>A186+1</f>
        <v>164</v>
      </c>
      <c r="B187" s="67" t="s">
        <v>121</v>
      </c>
      <c r="C187" s="5" t="s">
        <v>0</v>
      </c>
      <c r="D187" s="91">
        <v>0.3</v>
      </c>
      <c r="E187" s="5" t="s">
        <v>1142</v>
      </c>
      <c r="F187" s="245" t="s">
        <v>1143</v>
      </c>
      <c r="G187" s="167">
        <v>132</v>
      </c>
    </row>
    <row r="188" spans="1:7" s="47" customFormat="1" ht="21.75" customHeight="1" x14ac:dyDescent="0.25">
      <c r="A188" s="66">
        <f>A187+1</f>
        <v>165</v>
      </c>
      <c r="B188" s="67" t="s">
        <v>122</v>
      </c>
      <c r="C188" s="5" t="s">
        <v>0</v>
      </c>
      <c r="D188" s="91">
        <v>0.3</v>
      </c>
      <c r="E188" s="5" t="s">
        <v>1142</v>
      </c>
      <c r="F188" s="245" t="s">
        <v>1143</v>
      </c>
      <c r="G188" s="167">
        <v>132</v>
      </c>
    </row>
    <row r="189" spans="1:7" s="47" customFormat="1" ht="21.75" customHeight="1" x14ac:dyDescent="0.25">
      <c r="A189" s="66">
        <f>A188+1</f>
        <v>166</v>
      </c>
      <c r="B189" s="67" t="s">
        <v>123</v>
      </c>
      <c r="C189" s="5" t="s">
        <v>0</v>
      </c>
      <c r="D189" s="29">
        <f>0.1+0.3</f>
        <v>0.4</v>
      </c>
      <c r="E189" s="5" t="s">
        <v>1142</v>
      </c>
      <c r="F189" s="245" t="s">
        <v>1143</v>
      </c>
      <c r="G189" s="167">
        <v>176.00000000000003</v>
      </c>
    </row>
    <row r="190" spans="1:7" s="1" customFormat="1" ht="18.75" customHeight="1" x14ac:dyDescent="0.3">
      <c r="A190" s="233" t="s">
        <v>1156</v>
      </c>
      <c r="B190" s="234"/>
      <c r="C190" s="234"/>
      <c r="D190" s="234"/>
      <c r="E190" s="183"/>
      <c r="F190" s="183"/>
      <c r="G190" s="197">
        <f>SUM(G191:G216)</f>
        <v>154825</v>
      </c>
    </row>
    <row r="191" spans="1:7" s="47" customFormat="1" ht="21.75" customHeight="1" x14ac:dyDescent="0.25">
      <c r="A191" s="66">
        <f>A189+1</f>
        <v>167</v>
      </c>
      <c r="B191" s="99" t="s">
        <v>124</v>
      </c>
      <c r="C191" s="5" t="s">
        <v>0</v>
      </c>
      <c r="D191" s="29">
        <v>10</v>
      </c>
      <c r="E191" s="5" t="s">
        <v>1142</v>
      </c>
      <c r="F191" s="245" t="s">
        <v>1143</v>
      </c>
      <c r="G191" s="167">
        <v>4895.0000000000009</v>
      </c>
    </row>
    <row r="192" spans="1:7" s="47" customFormat="1" ht="21.75" customHeight="1" x14ac:dyDescent="0.25">
      <c r="A192" s="66">
        <f t="shared" ref="A192:A215" si="10">A191+1</f>
        <v>168</v>
      </c>
      <c r="B192" s="99" t="s">
        <v>125</v>
      </c>
      <c r="C192" s="5" t="s">
        <v>0</v>
      </c>
      <c r="D192" s="29">
        <v>10</v>
      </c>
      <c r="E192" s="5" t="s">
        <v>1142</v>
      </c>
      <c r="F192" s="245" t="s">
        <v>1143</v>
      </c>
      <c r="G192" s="167">
        <v>4895.0000000000009</v>
      </c>
    </row>
    <row r="193" spans="1:7" s="47" customFormat="1" ht="21.75" customHeight="1" x14ac:dyDescent="0.25">
      <c r="A193" s="66">
        <f t="shared" si="10"/>
        <v>169</v>
      </c>
      <c r="B193" s="67" t="s">
        <v>126</v>
      </c>
      <c r="C193" s="5" t="s">
        <v>0</v>
      </c>
      <c r="D193" s="29">
        <v>10</v>
      </c>
      <c r="E193" s="5" t="s">
        <v>1142</v>
      </c>
      <c r="F193" s="245" t="s">
        <v>1143</v>
      </c>
      <c r="G193" s="167">
        <v>4895.0000000000009</v>
      </c>
    </row>
    <row r="194" spans="1:7" s="47" customFormat="1" ht="21.75" customHeight="1" x14ac:dyDescent="0.25">
      <c r="A194" s="66">
        <f t="shared" si="10"/>
        <v>170</v>
      </c>
      <c r="B194" s="67" t="s">
        <v>127</v>
      </c>
      <c r="C194" s="5" t="s">
        <v>0</v>
      </c>
      <c r="D194" s="29">
        <v>10</v>
      </c>
      <c r="E194" s="5" t="s">
        <v>1142</v>
      </c>
      <c r="F194" s="245" t="s">
        <v>1143</v>
      </c>
      <c r="G194" s="167">
        <v>4895.0000000000009</v>
      </c>
    </row>
    <row r="195" spans="1:7" s="47" customFormat="1" ht="21.75" customHeight="1" x14ac:dyDescent="0.25">
      <c r="A195" s="66">
        <f t="shared" si="10"/>
        <v>171</v>
      </c>
      <c r="B195" s="67" t="s">
        <v>128</v>
      </c>
      <c r="C195" s="5" t="s">
        <v>0</v>
      </c>
      <c r="D195" s="29">
        <v>10</v>
      </c>
      <c r="E195" s="5" t="s">
        <v>1142</v>
      </c>
      <c r="F195" s="245" t="s">
        <v>1143</v>
      </c>
      <c r="G195" s="167">
        <v>4895.0000000000009</v>
      </c>
    </row>
    <row r="196" spans="1:7" s="47" customFormat="1" ht="21.75" customHeight="1" x14ac:dyDescent="0.25">
      <c r="A196" s="66">
        <f t="shared" si="10"/>
        <v>172</v>
      </c>
      <c r="B196" s="67" t="s">
        <v>129</v>
      </c>
      <c r="C196" s="5" t="s">
        <v>0</v>
      </c>
      <c r="D196" s="29">
        <v>10</v>
      </c>
      <c r="E196" s="5" t="s">
        <v>1142</v>
      </c>
      <c r="F196" s="245" t="s">
        <v>1143</v>
      </c>
      <c r="G196" s="167">
        <v>4895.0000000000009</v>
      </c>
    </row>
    <row r="197" spans="1:7" s="47" customFormat="1" ht="21.75" customHeight="1" x14ac:dyDescent="0.25">
      <c r="A197" s="66">
        <f t="shared" si="10"/>
        <v>173</v>
      </c>
      <c r="B197" s="67" t="s">
        <v>130</v>
      </c>
      <c r="C197" s="5" t="s">
        <v>0</v>
      </c>
      <c r="D197" s="29">
        <v>10</v>
      </c>
      <c r="E197" s="5" t="s">
        <v>1142</v>
      </c>
      <c r="F197" s="245" t="s">
        <v>1143</v>
      </c>
      <c r="G197" s="167">
        <v>4895.0000000000009</v>
      </c>
    </row>
    <row r="198" spans="1:7" s="47" customFormat="1" ht="21.75" customHeight="1" x14ac:dyDescent="0.25">
      <c r="A198" s="66">
        <f t="shared" si="10"/>
        <v>174</v>
      </c>
      <c r="B198" s="67" t="s">
        <v>131</v>
      </c>
      <c r="C198" s="5" t="s">
        <v>0</v>
      </c>
      <c r="D198" s="29">
        <v>10</v>
      </c>
      <c r="E198" s="5" t="s">
        <v>1142</v>
      </c>
      <c r="F198" s="245" t="s">
        <v>1143</v>
      </c>
      <c r="G198" s="167">
        <v>5060.0000000000009</v>
      </c>
    </row>
    <row r="199" spans="1:7" s="47" customFormat="1" ht="21.75" customHeight="1" x14ac:dyDescent="0.25">
      <c r="A199" s="66">
        <f t="shared" si="10"/>
        <v>175</v>
      </c>
      <c r="B199" s="67" t="s">
        <v>132</v>
      </c>
      <c r="C199" s="5" t="s">
        <v>0</v>
      </c>
      <c r="D199" s="29">
        <v>10</v>
      </c>
      <c r="E199" s="5" t="s">
        <v>1142</v>
      </c>
      <c r="F199" s="245" t="s">
        <v>1143</v>
      </c>
      <c r="G199" s="167">
        <v>5060.0000000000009</v>
      </c>
    </row>
    <row r="200" spans="1:7" s="47" customFormat="1" ht="21.75" customHeight="1" x14ac:dyDescent="0.25">
      <c r="A200" s="66">
        <f t="shared" si="10"/>
        <v>176</v>
      </c>
      <c r="B200" s="67" t="s">
        <v>133</v>
      </c>
      <c r="C200" s="5" t="s">
        <v>0</v>
      </c>
      <c r="D200" s="29">
        <v>10</v>
      </c>
      <c r="E200" s="5" t="s">
        <v>1142</v>
      </c>
      <c r="F200" s="245" t="s">
        <v>1143</v>
      </c>
      <c r="G200" s="167">
        <v>5170.0000000000009</v>
      </c>
    </row>
    <row r="201" spans="1:7" s="47" customFormat="1" ht="21.75" customHeight="1" x14ac:dyDescent="0.25">
      <c r="A201" s="66">
        <f t="shared" si="10"/>
        <v>177</v>
      </c>
      <c r="B201" s="67" t="s">
        <v>134</v>
      </c>
      <c r="C201" s="5" t="s">
        <v>0</v>
      </c>
      <c r="D201" s="29">
        <v>10</v>
      </c>
      <c r="E201" s="5" t="s">
        <v>1142</v>
      </c>
      <c r="F201" s="245" t="s">
        <v>1143</v>
      </c>
      <c r="G201" s="167">
        <v>5170.0000000000009</v>
      </c>
    </row>
    <row r="202" spans="1:7" s="47" customFormat="1" ht="21.75" customHeight="1" x14ac:dyDescent="0.25">
      <c r="A202" s="66">
        <f t="shared" si="10"/>
        <v>178</v>
      </c>
      <c r="B202" s="67" t="s">
        <v>135</v>
      </c>
      <c r="C202" s="5" t="s">
        <v>0</v>
      </c>
      <c r="D202" s="29">
        <v>10</v>
      </c>
      <c r="E202" s="5" t="s">
        <v>1142</v>
      </c>
      <c r="F202" s="245" t="s">
        <v>1143</v>
      </c>
      <c r="G202" s="167">
        <v>5170.0000000000009</v>
      </c>
    </row>
    <row r="203" spans="1:7" s="47" customFormat="1" ht="21.75" customHeight="1" x14ac:dyDescent="0.25">
      <c r="A203" s="66">
        <f t="shared" si="10"/>
        <v>179</v>
      </c>
      <c r="B203" s="67" t="s">
        <v>136</v>
      </c>
      <c r="C203" s="5" t="s">
        <v>0</v>
      </c>
      <c r="D203" s="29">
        <v>10</v>
      </c>
      <c r="E203" s="5" t="s">
        <v>1142</v>
      </c>
      <c r="F203" s="245" t="s">
        <v>1143</v>
      </c>
      <c r="G203" s="167">
        <v>5280</v>
      </c>
    </row>
    <row r="204" spans="1:7" s="47" customFormat="1" ht="21.75" customHeight="1" x14ac:dyDescent="0.25">
      <c r="A204" s="66">
        <f t="shared" si="10"/>
        <v>180</v>
      </c>
      <c r="B204" s="67" t="s">
        <v>137</v>
      </c>
      <c r="C204" s="5" t="s">
        <v>0</v>
      </c>
      <c r="D204" s="29">
        <v>10</v>
      </c>
      <c r="E204" s="5" t="s">
        <v>1142</v>
      </c>
      <c r="F204" s="245" t="s">
        <v>1143</v>
      </c>
      <c r="G204" s="167">
        <v>5280</v>
      </c>
    </row>
    <row r="205" spans="1:7" s="47" customFormat="1" ht="21.75" customHeight="1" x14ac:dyDescent="0.25">
      <c r="A205" s="66">
        <f t="shared" si="10"/>
        <v>181</v>
      </c>
      <c r="B205" s="67" t="s">
        <v>138</v>
      </c>
      <c r="C205" s="5" t="s">
        <v>0</v>
      </c>
      <c r="D205" s="29">
        <v>10</v>
      </c>
      <c r="E205" s="5" t="s">
        <v>1142</v>
      </c>
      <c r="F205" s="245" t="s">
        <v>1143</v>
      </c>
      <c r="G205" s="167">
        <v>5280</v>
      </c>
    </row>
    <row r="206" spans="1:7" s="47" customFormat="1" ht="21.75" customHeight="1" x14ac:dyDescent="0.25">
      <c r="A206" s="66">
        <f>A205+1</f>
        <v>182</v>
      </c>
      <c r="B206" s="67" t="s">
        <v>139</v>
      </c>
      <c r="C206" s="5" t="s">
        <v>0</v>
      </c>
      <c r="D206" s="29">
        <v>10</v>
      </c>
      <c r="E206" s="5" t="s">
        <v>1142</v>
      </c>
      <c r="F206" s="245" t="s">
        <v>1143</v>
      </c>
      <c r="G206" s="167">
        <v>5500</v>
      </c>
    </row>
    <row r="207" spans="1:7" s="47" customFormat="1" ht="21.75" customHeight="1" x14ac:dyDescent="0.25">
      <c r="A207" s="66">
        <f t="shared" si="10"/>
        <v>183</v>
      </c>
      <c r="B207" s="67" t="s">
        <v>140</v>
      </c>
      <c r="C207" s="5" t="s">
        <v>0</v>
      </c>
      <c r="D207" s="29">
        <v>10</v>
      </c>
      <c r="E207" s="5" t="s">
        <v>1142</v>
      </c>
      <c r="F207" s="245" t="s">
        <v>1143</v>
      </c>
      <c r="G207" s="167">
        <v>5500</v>
      </c>
    </row>
    <row r="208" spans="1:7" s="47" customFormat="1" ht="21.75" customHeight="1" x14ac:dyDescent="0.25">
      <c r="A208" s="66">
        <f t="shared" si="10"/>
        <v>184</v>
      </c>
      <c r="B208" s="67" t="s">
        <v>141</v>
      </c>
      <c r="C208" s="5" t="s">
        <v>0</v>
      </c>
      <c r="D208" s="29">
        <v>10</v>
      </c>
      <c r="E208" s="5" t="s">
        <v>1142</v>
      </c>
      <c r="F208" s="245" t="s">
        <v>1143</v>
      </c>
      <c r="G208" s="167">
        <v>5500</v>
      </c>
    </row>
    <row r="209" spans="1:7" s="47" customFormat="1" ht="21.75" customHeight="1" x14ac:dyDescent="0.25">
      <c r="A209" s="66">
        <f t="shared" si="10"/>
        <v>185</v>
      </c>
      <c r="B209" s="67" t="s">
        <v>142</v>
      </c>
      <c r="C209" s="5" t="s">
        <v>0</v>
      </c>
      <c r="D209" s="29">
        <v>10</v>
      </c>
      <c r="E209" s="5" t="s">
        <v>1142</v>
      </c>
      <c r="F209" s="245" t="s">
        <v>1143</v>
      </c>
      <c r="G209" s="167">
        <v>7150</v>
      </c>
    </row>
    <row r="210" spans="1:7" s="47" customFormat="1" ht="21.75" customHeight="1" x14ac:dyDescent="0.25">
      <c r="A210" s="66">
        <f t="shared" si="10"/>
        <v>186</v>
      </c>
      <c r="B210" s="67" t="s">
        <v>143</v>
      </c>
      <c r="C210" s="5" t="s">
        <v>0</v>
      </c>
      <c r="D210" s="29">
        <v>10</v>
      </c>
      <c r="E210" s="5" t="s">
        <v>1142</v>
      </c>
      <c r="F210" s="245" t="s">
        <v>1143</v>
      </c>
      <c r="G210" s="167">
        <v>7150</v>
      </c>
    </row>
    <row r="211" spans="1:7" s="47" customFormat="1" ht="21.75" customHeight="1" x14ac:dyDescent="0.25">
      <c r="A211" s="66">
        <f t="shared" si="10"/>
        <v>187</v>
      </c>
      <c r="B211" s="67" t="s">
        <v>144</v>
      </c>
      <c r="C211" s="5" t="s">
        <v>0</v>
      </c>
      <c r="D211" s="29">
        <v>10</v>
      </c>
      <c r="E211" s="5" t="s">
        <v>1142</v>
      </c>
      <c r="F211" s="245" t="s">
        <v>1143</v>
      </c>
      <c r="G211" s="167">
        <v>11000</v>
      </c>
    </row>
    <row r="212" spans="1:7" s="47" customFormat="1" ht="21.75" customHeight="1" x14ac:dyDescent="0.25">
      <c r="A212" s="66">
        <f t="shared" si="10"/>
        <v>188</v>
      </c>
      <c r="B212" s="67" t="s">
        <v>1324</v>
      </c>
      <c r="C212" s="5" t="s">
        <v>0</v>
      </c>
      <c r="D212" s="29">
        <v>10</v>
      </c>
      <c r="E212" s="5" t="s">
        <v>1142</v>
      </c>
      <c r="F212" s="245" t="s">
        <v>1143</v>
      </c>
      <c r="G212" s="167">
        <v>11000</v>
      </c>
    </row>
    <row r="213" spans="1:7" s="47" customFormat="1" ht="21.75" customHeight="1" x14ac:dyDescent="0.25">
      <c r="A213" s="66">
        <f t="shared" si="10"/>
        <v>189</v>
      </c>
      <c r="B213" s="67" t="s">
        <v>145</v>
      </c>
      <c r="C213" s="5" t="s">
        <v>0</v>
      </c>
      <c r="D213" s="29">
        <v>10</v>
      </c>
      <c r="E213" s="5" t="s">
        <v>1142</v>
      </c>
      <c r="F213" s="245" t="s">
        <v>1143</v>
      </c>
      <c r="G213" s="167">
        <v>11000</v>
      </c>
    </row>
    <row r="214" spans="1:7" s="47" customFormat="1" ht="21.75" customHeight="1" x14ac:dyDescent="0.25">
      <c r="A214" s="66">
        <f t="shared" si="10"/>
        <v>190</v>
      </c>
      <c r="B214" s="67" t="s">
        <v>146</v>
      </c>
      <c r="C214" s="5" t="s">
        <v>70</v>
      </c>
      <c r="D214" s="100">
        <v>10</v>
      </c>
      <c r="E214" s="5" t="s">
        <v>1142</v>
      </c>
      <c r="F214" s="245" t="s">
        <v>1143</v>
      </c>
      <c r="G214" s="167">
        <v>4510.0000000000009</v>
      </c>
    </row>
    <row r="215" spans="1:7" s="47" customFormat="1" ht="21.75" customHeight="1" x14ac:dyDescent="0.25">
      <c r="A215" s="66">
        <f t="shared" si="10"/>
        <v>191</v>
      </c>
      <c r="B215" s="67" t="s">
        <v>865</v>
      </c>
      <c r="C215" s="5" t="s">
        <v>0</v>
      </c>
      <c r="D215" s="29">
        <v>10</v>
      </c>
      <c r="E215" s="5" t="s">
        <v>1142</v>
      </c>
      <c r="F215" s="245" t="s">
        <v>1143</v>
      </c>
      <c r="G215" s="167">
        <v>5280</v>
      </c>
    </row>
    <row r="216" spans="1:7" s="47" customFormat="1" ht="35.25" customHeight="1" x14ac:dyDescent="0.25">
      <c r="A216" s="179" t="s">
        <v>1503</v>
      </c>
      <c r="B216" s="67" t="s">
        <v>1502</v>
      </c>
      <c r="C216" s="5" t="s">
        <v>0</v>
      </c>
      <c r="D216" s="29">
        <v>10</v>
      </c>
      <c r="E216" s="5" t="s">
        <v>1142</v>
      </c>
      <c r="F216" s="245" t="s">
        <v>1143</v>
      </c>
      <c r="G216" s="177">
        <v>5500</v>
      </c>
    </row>
    <row r="217" spans="1:7" s="1" customFormat="1" ht="18" customHeight="1" x14ac:dyDescent="0.3">
      <c r="A217" s="233" t="s">
        <v>1157</v>
      </c>
      <c r="B217" s="234"/>
      <c r="C217" s="234"/>
      <c r="D217" s="234"/>
      <c r="E217" s="234"/>
      <c r="F217" s="183"/>
      <c r="G217" s="160"/>
    </row>
    <row r="218" spans="1:7" s="1" customFormat="1" ht="17.25" customHeight="1" x14ac:dyDescent="0.3">
      <c r="A218" s="235" t="s">
        <v>1158</v>
      </c>
      <c r="B218" s="236"/>
      <c r="C218" s="236"/>
      <c r="D218" s="236"/>
      <c r="E218" s="236"/>
      <c r="F218" s="183"/>
      <c r="G218" s="197">
        <f>SUM(G219:G262)</f>
        <v>183768.2</v>
      </c>
    </row>
    <row r="219" spans="1:7" s="53" customFormat="1" ht="21" customHeight="1" x14ac:dyDescent="0.2">
      <c r="A219" s="66">
        <f>A215+1</f>
        <v>192</v>
      </c>
      <c r="B219" s="101" t="s">
        <v>985</v>
      </c>
      <c r="C219" s="102" t="s">
        <v>148</v>
      </c>
      <c r="D219" s="29">
        <v>300</v>
      </c>
      <c r="E219" s="5" t="s">
        <v>1142</v>
      </c>
      <c r="F219" s="245" t="s">
        <v>1143</v>
      </c>
      <c r="G219" s="167">
        <v>333.3</v>
      </c>
    </row>
    <row r="220" spans="1:7" s="53" customFormat="1" ht="21" customHeight="1" x14ac:dyDescent="0.2">
      <c r="A220" s="66">
        <f t="shared" ref="A220:A277" si="11">A219+1</f>
        <v>193</v>
      </c>
      <c r="B220" s="67" t="s">
        <v>155</v>
      </c>
      <c r="C220" s="5" t="s">
        <v>148</v>
      </c>
      <c r="D220" s="29">
        <f>100+200</f>
        <v>300</v>
      </c>
      <c r="E220" s="5" t="s">
        <v>1142</v>
      </c>
      <c r="F220" s="245" t="s">
        <v>1143</v>
      </c>
      <c r="G220" s="167">
        <v>333.3</v>
      </c>
    </row>
    <row r="221" spans="1:7" s="47" customFormat="1" ht="21" customHeight="1" x14ac:dyDescent="0.25">
      <c r="A221" s="66">
        <f t="shared" si="11"/>
        <v>194</v>
      </c>
      <c r="B221" s="67" t="s">
        <v>803</v>
      </c>
      <c r="C221" s="5" t="s">
        <v>148</v>
      </c>
      <c r="D221" s="29">
        <f>100+5.4+200</f>
        <v>305.39999999999998</v>
      </c>
      <c r="E221" s="5" t="s">
        <v>1142</v>
      </c>
      <c r="F221" s="245" t="s">
        <v>1143</v>
      </c>
      <c r="G221" s="167">
        <v>341</v>
      </c>
    </row>
    <row r="222" spans="1:7" s="47" customFormat="1" ht="21" customHeight="1" x14ac:dyDescent="0.25">
      <c r="A222" s="66">
        <f t="shared" si="11"/>
        <v>195</v>
      </c>
      <c r="B222" s="67" t="s">
        <v>156</v>
      </c>
      <c r="C222" s="5" t="s">
        <v>148</v>
      </c>
      <c r="D222" s="29">
        <v>300</v>
      </c>
      <c r="E222" s="5" t="s">
        <v>1142</v>
      </c>
      <c r="F222" s="245" t="s">
        <v>1143</v>
      </c>
      <c r="G222" s="167">
        <v>333.3</v>
      </c>
    </row>
    <row r="223" spans="1:7" s="47" customFormat="1" ht="21" customHeight="1" x14ac:dyDescent="0.25">
      <c r="A223" s="66">
        <f t="shared" si="11"/>
        <v>196</v>
      </c>
      <c r="B223" s="67" t="s">
        <v>805</v>
      </c>
      <c r="C223" s="5" t="s">
        <v>148</v>
      </c>
      <c r="D223" s="29">
        <v>600</v>
      </c>
      <c r="E223" s="5" t="s">
        <v>1142</v>
      </c>
      <c r="F223" s="245" t="s">
        <v>1143</v>
      </c>
      <c r="G223" s="167">
        <v>2846.5800000000004</v>
      </c>
    </row>
    <row r="224" spans="1:7" s="47" customFormat="1" ht="21" customHeight="1" x14ac:dyDescent="0.25">
      <c r="A224" s="66">
        <f t="shared" si="11"/>
        <v>197</v>
      </c>
      <c r="B224" s="67" t="s">
        <v>819</v>
      </c>
      <c r="C224" s="5" t="s">
        <v>148</v>
      </c>
      <c r="D224" s="29">
        <v>300</v>
      </c>
      <c r="E224" s="5" t="s">
        <v>1142</v>
      </c>
      <c r="F224" s="245" t="s">
        <v>1143</v>
      </c>
      <c r="G224" s="167">
        <v>9123.4</v>
      </c>
    </row>
    <row r="225" spans="1:7" s="47" customFormat="1" ht="21" customHeight="1" x14ac:dyDescent="0.25">
      <c r="A225" s="66">
        <f t="shared" si="11"/>
        <v>198</v>
      </c>
      <c r="B225" s="101" t="s">
        <v>975</v>
      </c>
      <c r="C225" s="102" t="s">
        <v>158</v>
      </c>
      <c r="D225" s="29">
        <v>300</v>
      </c>
      <c r="E225" s="5" t="s">
        <v>1142</v>
      </c>
      <c r="F225" s="245" t="s">
        <v>1143</v>
      </c>
      <c r="G225" s="167">
        <v>9123.4</v>
      </c>
    </row>
    <row r="226" spans="1:7" s="47" customFormat="1" ht="21" customHeight="1" x14ac:dyDescent="0.25">
      <c r="A226" s="66">
        <f t="shared" si="11"/>
        <v>199</v>
      </c>
      <c r="B226" s="67" t="s">
        <v>821</v>
      </c>
      <c r="C226" s="5" t="s">
        <v>148</v>
      </c>
      <c r="D226" s="29">
        <v>300</v>
      </c>
      <c r="E226" s="5" t="s">
        <v>1142</v>
      </c>
      <c r="F226" s="245" t="s">
        <v>1143</v>
      </c>
      <c r="G226" s="167">
        <v>9123.4</v>
      </c>
    </row>
    <row r="227" spans="1:7" s="47" customFormat="1" ht="21" customHeight="1" x14ac:dyDescent="0.25">
      <c r="A227" s="66">
        <f t="shared" si="11"/>
        <v>200</v>
      </c>
      <c r="B227" s="67" t="s">
        <v>838</v>
      </c>
      <c r="C227" s="5" t="s">
        <v>148</v>
      </c>
      <c r="D227" s="29">
        <v>300</v>
      </c>
      <c r="E227" s="5" t="s">
        <v>1142</v>
      </c>
      <c r="F227" s="245" t="s">
        <v>1143</v>
      </c>
      <c r="G227" s="167">
        <v>9123.4</v>
      </c>
    </row>
    <row r="228" spans="1:7" s="47" customFormat="1" ht="21" customHeight="1" x14ac:dyDescent="0.25">
      <c r="A228" s="66">
        <f t="shared" si="11"/>
        <v>201</v>
      </c>
      <c r="B228" s="67" t="s">
        <v>811</v>
      </c>
      <c r="C228" s="5" t="s">
        <v>148</v>
      </c>
      <c r="D228" s="29">
        <v>300</v>
      </c>
      <c r="E228" s="5" t="s">
        <v>1142</v>
      </c>
      <c r="F228" s="245" t="s">
        <v>1143</v>
      </c>
      <c r="G228" s="167">
        <v>825</v>
      </c>
    </row>
    <row r="229" spans="1:7" s="47" customFormat="1" ht="21" customHeight="1" x14ac:dyDescent="0.25">
      <c r="A229" s="66">
        <f t="shared" si="11"/>
        <v>202</v>
      </c>
      <c r="B229" s="67" t="s">
        <v>813</v>
      </c>
      <c r="C229" s="5" t="s">
        <v>148</v>
      </c>
      <c r="D229" s="29">
        <v>300</v>
      </c>
      <c r="E229" s="5" t="s">
        <v>1142</v>
      </c>
      <c r="F229" s="245" t="s">
        <v>1143</v>
      </c>
      <c r="G229" s="167">
        <v>825</v>
      </c>
    </row>
    <row r="230" spans="1:7" s="47" customFormat="1" ht="21" customHeight="1" x14ac:dyDescent="0.25">
      <c r="A230" s="66">
        <f t="shared" si="11"/>
        <v>203</v>
      </c>
      <c r="B230" s="67" t="s">
        <v>816</v>
      </c>
      <c r="C230" s="5" t="s">
        <v>148</v>
      </c>
      <c r="D230" s="29">
        <v>300</v>
      </c>
      <c r="E230" s="5" t="s">
        <v>1142</v>
      </c>
      <c r="F230" s="245" t="s">
        <v>1143</v>
      </c>
      <c r="G230" s="167">
        <v>825</v>
      </c>
    </row>
    <row r="231" spans="1:7" s="47" customFormat="1" ht="21" customHeight="1" x14ac:dyDescent="0.25">
      <c r="A231" s="66">
        <f t="shared" si="11"/>
        <v>204</v>
      </c>
      <c r="B231" s="67" t="s">
        <v>817</v>
      </c>
      <c r="C231" s="5" t="s">
        <v>148</v>
      </c>
      <c r="D231" s="29">
        <v>300</v>
      </c>
      <c r="E231" s="5" t="s">
        <v>1142</v>
      </c>
      <c r="F231" s="245" t="s">
        <v>1143</v>
      </c>
      <c r="G231" s="167">
        <v>3300</v>
      </c>
    </row>
    <row r="232" spans="1:7" s="53" customFormat="1" ht="21" customHeight="1" x14ac:dyDescent="0.2">
      <c r="A232" s="66">
        <f t="shared" si="11"/>
        <v>205</v>
      </c>
      <c r="B232" s="67" t="s">
        <v>818</v>
      </c>
      <c r="C232" s="5" t="s">
        <v>148</v>
      </c>
      <c r="D232" s="29">
        <v>300</v>
      </c>
      <c r="E232" s="5" t="s">
        <v>1142</v>
      </c>
      <c r="F232" s="245" t="s">
        <v>1143</v>
      </c>
      <c r="G232" s="167">
        <v>3300</v>
      </c>
    </row>
    <row r="233" spans="1:7" s="47" customFormat="1" ht="21" customHeight="1" x14ac:dyDescent="0.25">
      <c r="A233" s="66">
        <f t="shared" si="11"/>
        <v>206</v>
      </c>
      <c r="B233" s="67" t="s">
        <v>820</v>
      </c>
      <c r="C233" s="5" t="s">
        <v>148</v>
      </c>
      <c r="D233" s="29">
        <v>300</v>
      </c>
      <c r="E233" s="5" t="s">
        <v>1142</v>
      </c>
      <c r="F233" s="245" t="s">
        <v>1143</v>
      </c>
      <c r="G233" s="167">
        <v>4400</v>
      </c>
    </row>
    <row r="234" spans="1:7" s="47" customFormat="1" ht="21" customHeight="1" x14ac:dyDescent="0.25">
      <c r="A234" s="66">
        <f t="shared" si="11"/>
        <v>207</v>
      </c>
      <c r="B234" s="67" t="s">
        <v>822</v>
      </c>
      <c r="C234" s="5" t="s">
        <v>148</v>
      </c>
      <c r="D234" s="29">
        <v>300</v>
      </c>
      <c r="E234" s="5" t="s">
        <v>1142</v>
      </c>
      <c r="F234" s="245" t="s">
        <v>1143</v>
      </c>
      <c r="G234" s="167">
        <v>7700</v>
      </c>
    </row>
    <row r="235" spans="1:7" s="47" customFormat="1" ht="21" customHeight="1" x14ac:dyDescent="0.25">
      <c r="A235" s="66">
        <f t="shared" si="11"/>
        <v>208</v>
      </c>
      <c r="B235" s="67" t="s">
        <v>1325</v>
      </c>
      <c r="C235" s="5" t="s">
        <v>148</v>
      </c>
      <c r="D235" s="29">
        <v>300</v>
      </c>
      <c r="E235" s="5" t="s">
        <v>1142</v>
      </c>
      <c r="F235" s="245" t="s">
        <v>1143</v>
      </c>
      <c r="G235" s="167">
        <v>9123.4</v>
      </c>
    </row>
    <row r="236" spans="1:7" s="47" customFormat="1" ht="21" customHeight="1" x14ac:dyDescent="0.25">
      <c r="A236" s="66">
        <f t="shared" si="11"/>
        <v>209</v>
      </c>
      <c r="B236" s="67" t="s">
        <v>808</v>
      </c>
      <c r="C236" s="5" t="s">
        <v>148</v>
      </c>
      <c r="D236" s="29">
        <v>300</v>
      </c>
      <c r="E236" s="5" t="s">
        <v>1142</v>
      </c>
      <c r="F236" s="245" t="s">
        <v>1143</v>
      </c>
      <c r="G236" s="167">
        <v>9123.4</v>
      </c>
    </row>
    <row r="237" spans="1:7" s="47" customFormat="1" ht="21" customHeight="1" x14ac:dyDescent="0.25">
      <c r="A237" s="66">
        <f t="shared" si="11"/>
        <v>210</v>
      </c>
      <c r="B237" s="67" t="s">
        <v>807</v>
      </c>
      <c r="C237" s="5" t="s">
        <v>148</v>
      </c>
      <c r="D237" s="29">
        <f>100+1300</f>
        <v>1400</v>
      </c>
      <c r="E237" s="5" t="s">
        <v>1142</v>
      </c>
      <c r="F237" s="245" t="s">
        <v>1143</v>
      </c>
      <c r="G237" s="167">
        <v>55000.000000000007</v>
      </c>
    </row>
    <row r="238" spans="1:7" s="47" customFormat="1" ht="21" customHeight="1" x14ac:dyDescent="0.25">
      <c r="A238" s="66">
        <f t="shared" si="11"/>
        <v>211</v>
      </c>
      <c r="B238" s="67" t="s">
        <v>800</v>
      </c>
      <c r="C238" s="5" t="s">
        <v>148</v>
      </c>
      <c r="D238" s="29">
        <v>300</v>
      </c>
      <c r="E238" s="5" t="s">
        <v>1142</v>
      </c>
      <c r="F238" s="245" t="s">
        <v>1143</v>
      </c>
      <c r="G238" s="167">
        <v>550</v>
      </c>
    </row>
    <row r="239" spans="1:7" s="47" customFormat="1" ht="21" customHeight="1" x14ac:dyDescent="0.25">
      <c r="A239" s="66">
        <f t="shared" si="11"/>
        <v>212</v>
      </c>
      <c r="B239" s="67" t="s">
        <v>801</v>
      </c>
      <c r="C239" s="5" t="s">
        <v>148</v>
      </c>
      <c r="D239" s="29">
        <f>100+300</f>
        <v>400</v>
      </c>
      <c r="E239" s="5" t="s">
        <v>1142</v>
      </c>
      <c r="F239" s="245" t="s">
        <v>1143</v>
      </c>
      <c r="G239" s="167">
        <v>333.30000000000007</v>
      </c>
    </row>
    <row r="240" spans="1:7" s="47" customFormat="1" ht="21" customHeight="1" x14ac:dyDescent="0.25">
      <c r="A240" s="66">
        <f t="shared" si="11"/>
        <v>213</v>
      </c>
      <c r="B240" s="67" t="s">
        <v>809</v>
      </c>
      <c r="C240" s="5" t="s">
        <v>148</v>
      </c>
      <c r="D240" s="29">
        <f>100+3000</f>
        <v>3100</v>
      </c>
      <c r="E240" s="5" t="s">
        <v>1142</v>
      </c>
      <c r="F240" s="245" t="s">
        <v>1143</v>
      </c>
      <c r="G240" s="167">
        <v>7700.0000000000018</v>
      </c>
    </row>
    <row r="241" spans="1:7" s="47" customFormat="1" ht="21" customHeight="1" x14ac:dyDescent="0.25">
      <c r="A241" s="66">
        <f t="shared" si="11"/>
        <v>214</v>
      </c>
      <c r="B241" s="67" t="s">
        <v>812</v>
      </c>
      <c r="C241" s="5" t="s">
        <v>148</v>
      </c>
      <c r="D241" s="29">
        <v>300</v>
      </c>
      <c r="E241" s="5" t="s">
        <v>1142</v>
      </c>
      <c r="F241" s="245" t="s">
        <v>1143</v>
      </c>
      <c r="G241" s="167">
        <v>1100</v>
      </c>
    </row>
    <row r="242" spans="1:7" s="47" customFormat="1" ht="21" customHeight="1" x14ac:dyDescent="0.25">
      <c r="A242" s="66">
        <f t="shared" si="11"/>
        <v>215</v>
      </c>
      <c r="B242" s="67" t="s">
        <v>814</v>
      </c>
      <c r="C242" s="5" t="s">
        <v>148</v>
      </c>
      <c r="D242" s="29">
        <v>300</v>
      </c>
      <c r="E242" s="5" t="s">
        <v>1142</v>
      </c>
      <c r="F242" s="245" t="s">
        <v>1143</v>
      </c>
      <c r="G242" s="167">
        <v>1100</v>
      </c>
    </row>
    <row r="243" spans="1:7" s="47" customFormat="1" ht="21" customHeight="1" x14ac:dyDescent="0.25">
      <c r="A243" s="66">
        <f t="shared" si="11"/>
        <v>216</v>
      </c>
      <c r="B243" s="67" t="s">
        <v>1326</v>
      </c>
      <c r="C243" s="5" t="s">
        <v>148</v>
      </c>
      <c r="D243" s="29">
        <v>300</v>
      </c>
      <c r="E243" s="5" t="s">
        <v>1142</v>
      </c>
      <c r="F243" s="245" t="s">
        <v>1143</v>
      </c>
      <c r="G243" s="167">
        <v>7700</v>
      </c>
    </row>
    <row r="244" spans="1:7" s="47" customFormat="1" ht="21" customHeight="1" x14ac:dyDescent="0.25">
      <c r="A244" s="66">
        <f t="shared" si="11"/>
        <v>217</v>
      </c>
      <c r="B244" s="67" t="s">
        <v>1327</v>
      </c>
      <c r="C244" s="5" t="s">
        <v>148</v>
      </c>
      <c r="D244" s="29">
        <v>300</v>
      </c>
      <c r="E244" s="5" t="s">
        <v>1142</v>
      </c>
      <c r="F244" s="245" t="s">
        <v>1143</v>
      </c>
      <c r="G244" s="167">
        <v>9123.510000000002</v>
      </c>
    </row>
    <row r="245" spans="1:7" s="47" customFormat="1" ht="21" customHeight="1" x14ac:dyDescent="0.25">
      <c r="A245" s="66">
        <f t="shared" si="11"/>
        <v>218</v>
      </c>
      <c r="B245" s="67" t="s">
        <v>157</v>
      </c>
      <c r="C245" s="5" t="s">
        <v>158</v>
      </c>
      <c r="D245" s="29">
        <v>300</v>
      </c>
      <c r="E245" s="5" t="s">
        <v>1142</v>
      </c>
      <c r="F245" s="245" t="s">
        <v>1143</v>
      </c>
      <c r="G245" s="167">
        <v>1100</v>
      </c>
    </row>
    <row r="246" spans="1:7" s="47" customFormat="1" ht="21" customHeight="1" x14ac:dyDescent="0.25">
      <c r="A246" s="66">
        <f t="shared" si="11"/>
        <v>219</v>
      </c>
      <c r="B246" s="67" t="s">
        <v>810</v>
      </c>
      <c r="C246" s="5" t="s">
        <v>148</v>
      </c>
      <c r="D246" s="29">
        <v>300</v>
      </c>
      <c r="E246" s="5" t="s">
        <v>1142</v>
      </c>
      <c r="F246" s="245" t="s">
        <v>1143</v>
      </c>
      <c r="G246" s="167">
        <v>1650</v>
      </c>
    </row>
    <row r="247" spans="1:7" s="47" customFormat="1" ht="21" customHeight="1" x14ac:dyDescent="0.25">
      <c r="A247" s="66">
        <f t="shared" si="11"/>
        <v>220</v>
      </c>
      <c r="B247" s="67" t="s">
        <v>815</v>
      </c>
      <c r="C247" s="5" t="s">
        <v>148</v>
      </c>
      <c r="D247" s="29">
        <v>300</v>
      </c>
      <c r="E247" s="5" t="s">
        <v>1142</v>
      </c>
      <c r="F247" s="245" t="s">
        <v>1143</v>
      </c>
      <c r="G247" s="167">
        <v>1100</v>
      </c>
    </row>
    <row r="248" spans="1:7" s="47" customFormat="1" ht="21" customHeight="1" x14ac:dyDescent="0.25">
      <c r="A248" s="66">
        <f t="shared" si="11"/>
        <v>221</v>
      </c>
      <c r="B248" s="67" t="s">
        <v>1328</v>
      </c>
      <c r="C248" s="5" t="s">
        <v>148</v>
      </c>
      <c r="D248" s="29">
        <v>300</v>
      </c>
      <c r="E248" s="5" t="s">
        <v>1142</v>
      </c>
      <c r="F248" s="245" t="s">
        <v>1143</v>
      </c>
      <c r="G248" s="167">
        <v>1100</v>
      </c>
    </row>
    <row r="249" spans="1:7" s="47" customFormat="1" ht="21" customHeight="1" x14ac:dyDescent="0.25">
      <c r="A249" s="66">
        <f t="shared" si="11"/>
        <v>222</v>
      </c>
      <c r="B249" s="67" t="s">
        <v>806</v>
      </c>
      <c r="C249" s="5" t="s">
        <v>148</v>
      </c>
      <c r="D249" s="29">
        <v>300</v>
      </c>
      <c r="E249" s="5" t="s">
        <v>1142</v>
      </c>
      <c r="F249" s="245" t="s">
        <v>1143</v>
      </c>
      <c r="G249" s="167">
        <v>550</v>
      </c>
    </row>
    <row r="250" spans="1:7" s="47" customFormat="1" ht="21" customHeight="1" x14ac:dyDescent="0.25">
      <c r="A250" s="66">
        <f t="shared" si="11"/>
        <v>223</v>
      </c>
      <c r="B250" s="67" t="s">
        <v>804</v>
      </c>
      <c r="C250" s="5" t="s">
        <v>148</v>
      </c>
      <c r="D250" s="29">
        <v>300</v>
      </c>
      <c r="E250" s="5" t="s">
        <v>1142</v>
      </c>
      <c r="F250" s="245" t="s">
        <v>1143</v>
      </c>
      <c r="G250" s="167">
        <v>660</v>
      </c>
    </row>
    <row r="251" spans="1:7" s="47" customFormat="1" ht="21" customHeight="1" x14ac:dyDescent="0.25">
      <c r="A251" s="66">
        <f t="shared" si="11"/>
        <v>224</v>
      </c>
      <c r="B251" s="67" t="s">
        <v>799</v>
      </c>
      <c r="C251" s="5" t="s">
        <v>148</v>
      </c>
      <c r="D251" s="29">
        <v>300</v>
      </c>
      <c r="E251" s="5" t="s">
        <v>1142</v>
      </c>
      <c r="F251" s="245" t="s">
        <v>1143</v>
      </c>
      <c r="G251" s="167">
        <v>660</v>
      </c>
    </row>
    <row r="252" spans="1:7" s="47" customFormat="1" ht="21" customHeight="1" x14ac:dyDescent="0.25">
      <c r="A252" s="66">
        <f t="shared" si="11"/>
        <v>225</v>
      </c>
      <c r="B252" s="67" t="s">
        <v>802</v>
      </c>
      <c r="C252" s="5" t="s">
        <v>148</v>
      </c>
      <c r="D252" s="29">
        <v>300</v>
      </c>
      <c r="E252" s="5" t="s">
        <v>1142</v>
      </c>
      <c r="F252" s="245" t="s">
        <v>1143</v>
      </c>
      <c r="G252" s="167">
        <v>550</v>
      </c>
    </row>
    <row r="253" spans="1:7" s="47" customFormat="1" ht="21" customHeight="1" x14ac:dyDescent="0.25">
      <c r="A253" s="66">
        <f t="shared" si="11"/>
        <v>226</v>
      </c>
      <c r="B253" s="67" t="s">
        <v>824</v>
      </c>
      <c r="C253" s="5" t="s">
        <v>148</v>
      </c>
      <c r="D253" s="29">
        <v>300</v>
      </c>
      <c r="E253" s="5" t="s">
        <v>1142</v>
      </c>
      <c r="F253" s="245" t="s">
        <v>1143</v>
      </c>
      <c r="G253" s="167">
        <v>9123.510000000002</v>
      </c>
    </row>
    <row r="254" spans="1:7" s="47" customFormat="1" ht="21" customHeight="1" x14ac:dyDescent="0.25">
      <c r="A254" s="66">
        <f t="shared" si="11"/>
        <v>227</v>
      </c>
      <c r="B254" s="95" t="s">
        <v>147</v>
      </c>
      <c r="C254" s="5" t="s">
        <v>148</v>
      </c>
      <c r="D254" s="91">
        <f>0.04+100+200+100</f>
        <v>400.04</v>
      </c>
      <c r="E254" s="5" t="s">
        <v>1142</v>
      </c>
      <c r="F254" s="245" t="s">
        <v>1143</v>
      </c>
      <c r="G254" s="167">
        <v>550</v>
      </c>
    </row>
    <row r="255" spans="1:7" s="47" customFormat="1" ht="21" customHeight="1" x14ac:dyDescent="0.25">
      <c r="A255" s="66">
        <f t="shared" si="11"/>
        <v>228</v>
      </c>
      <c r="B255" s="95" t="s">
        <v>908</v>
      </c>
      <c r="C255" s="5" t="s">
        <v>148</v>
      </c>
      <c r="D255" s="29">
        <f>100+100</f>
        <v>200</v>
      </c>
      <c r="E255" s="5" t="s">
        <v>1142</v>
      </c>
      <c r="F255" s="245" t="s">
        <v>1143</v>
      </c>
      <c r="G255" s="167">
        <v>550</v>
      </c>
    </row>
    <row r="256" spans="1:7" s="47" customFormat="1" ht="21" customHeight="1" x14ac:dyDescent="0.25">
      <c r="A256" s="66">
        <f t="shared" si="11"/>
        <v>229</v>
      </c>
      <c r="B256" s="95" t="s">
        <v>149</v>
      </c>
      <c r="C256" s="5" t="s">
        <v>148</v>
      </c>
      <c r="D256" s="91">
        <f>0.05+100+200+100</f>
        <v>400.05</v>
      </c>
      <c r="E256" s="5" t="s">
        <v>1142</v>
      </c>
      <c r="F256" s="245" t="s">
        <v>1143</v>
      </c>
      <c r="G256" s="167">
        <v>550</v>
      </c>
    </row>
    <row r="257" spans="1:7" s="47" customFormat="1" ht="21" customHeight="1" x14ac:dyDescent="0.25">
      <c r="A257" s="66">
        <f t="shared" si="11"/>
        <v>230</v>
      </c>
      <c r="B257" s="95" t="s">
        <v>150</v>
      </c>
      <c r="C257" s="5" t="s">
        <v>148</v>
      </c>
      <c r="D257" s="91">
        <f>0.05+100+200+100</f>
        <v>400.05</v>
      </c>
      <c r="E257" s="5" t="s">
        <v>1142</v>
      </c>
      <c r="F257" s="245" t="s">
        <v>1143</v>
      </c>
      <c r="G257" s="167">
        <v>660.00000000000011</v>
      </c>
    </row>
    <row r="258" spans="1:7" s="47" customFormat="1" ht="21" customHeight="1" x14ac:dyDescent="0.25">
      <c r="A258" s="66">
        <f t="shared" si="11"/>
        <v>231</v>
      </c>
      <c r="B258" s="95" t="s">
        <v>151</v>
      </c>
      <c r="C258" s="5" t="s">
        <v>148</v>
      </c>
      <c r="D258" s="91">
        <f>0.05+100+250+100</f>
        <v>450.05</v>
      </c>
      <c r="E258" s="5" t="s">
        <v>1142</v>
      </c>
      <c r="F258" s="245" t="s">
        <v>1143</v>
      </c>
      <c r="G258" s="167">
        <v>550</v>
      </c>
    </row>
    <row r="259" spans="1:7" s="47" customFormat="1" ht="21" customHeight="1" x14ac:dyDescent="0.25">
      <c r="A259" s="66">
        <f t="shared" si="11"/>
        <v>232</v>
      </c>
      <c r="B259" s="95" t="s">
        <v>152</v>
      </c>
      <c r="C259" s="5" t="s">
        <v>148</v>
      </c>
      <c r="D259" s="91">
        <f>0.06+50+250+100</f>
        <v>400.06</v>
      </c>
      <c r="E259" s="5" t="s">
        <v>1142</v>
      </c>
      <c r="F259" s="245" t="s">
        <v>1143</v>
      </c>
      <c r="G259" s="167">
        <v>495</v>
      </c>
    </row>
    <row r="260" spans="1:7" s="47" customFormat="1" ht="21" customHeight="1" x14ac:dyDescent="0.25">
      <c r="A260" s="66">
        <f t="shared" si="11"/>
        <v>233</v>
      </c>
      <c r="B260" s="95" t="s">
        <v>153</v>
      </c>
      <c r="C260" s="5" t="s">
        <v>148</v>
      </c>
      <c r="D260" s="91">
        <f>0.07+100+100+100</f>
        <v>300.07</v>
      </c>
      <c r="E260" s="5" t="s">
        <v>1142</v>
      </c>
      <c r="F260" s="245" t="s">
        <v>1143</v>
      </c>
      <c r="G260" s="167">
        <v>550.00000000000011</v>
      </c>
    </row>
    <row r="261" spans="1:7" s="47" customFormat="1" ht="21" customHeight="1" x14ac:dyDescent="0.25">
      <c r="A261" s="66">
        <f t="shared" si="11"/>
        <v>234</v>
      </c>
      <c r="B261" s="95" t="s">
        <v>154</v>
      </c>
      <c r="C261" s="5" t="s">
        <v>148</v>
      </c>
      <c r="D261" s="29">
        <f>50+100</f>
        <v>150</v>
      </c>
      <c r="E261" s="5" t="s">
        <v>1142</v>
      </c>
      <c r="F261" s="245" t="s">
        <v>1143</v>
      </c>
      <c r="G261" s="167">
        <v>440</v>
      </c>
    </row>
    <row r="262" spans="1:7" s="47" customFormat="1" ht="21" customHeight="1" x14ac:dyDescent="0.25">
      <c r="A262" s="66">
        <f t="shared" si="11"/>
        <v>235</v>
      </c>
      <c r="B262" s="67" t="s">
        <v>823</v>
      </c>
      <c r="C262" s="5" t="s">
        <v>148</v>
      </c>
      <c r="D262" s="29">
        <v>60</v>
      </c>
      <c r="E262" s="5" t="s">
        <v>1142</v>
      </c>
      <c r="F262" s="245" t="s">
        <v>1143</v>
      </c>
      <c r="G262" s="167">
        <v>220.00000000000003</v>
      </c>
    </row>
    <row r="263" spans="1:7" s="1" customFormat="1" ht="18.75" customHeight="1" x14ac:dyDescent="0.3">
      <c r="A263" s="233" t="s">
        <v>1159</v>
      </c>
      <c r="B263" s="234"/>
      <c r="C263" s="183"/>
      <c r="D263" s="184"/>
      <c r="E263" s="183"/>
      <c r="F263" s="183"/>
      <c r="G263" s="197">
        <f>SUM(G264:G277)</f>
        <v>8740.82</v>
      </c>
    </row>
    <row r="264" spans="1:7" s="47" customFormat="1" ht="21" customHeight="1" x14ac:dyDescent="0.25">
      <c r="A264" s="66">
        <f>A262+1</f>
        <v>236</v>
      </c>
      <c r="B264" s="67" t="s">
        <v>875</v>
      </c>
      <c r="C264" s="5" t="s">
        <v>99</v>
      </c>
      <c r="D264" s="29">
        <f>50+10+50</f>
        <v>110</v>
      </c>
      <c r="E264" s="5" t="s">
        <v>1142</v>
      </c>
      <c r="F264" s="245" t="s">
        <v>1143</v>
      </c>
      <c r="G264" s="167">
        <v>108.90000000000002</v>
      </c>
    </row>
    <row r="265" spans="1:7" s="47" customFormat="1" ht="21" customHeight="1" x14ac:dyDescent="0.25">
      <c r="A265" s="66">
        <f t="shared" si="11"/>
        <v>237</v>
      </c>
      <c r="B265" s="101" t="s">
        <v>837</v>
      </c>
      <c r="C265" s="5" t="s">
        <v>99</v>
      </c>
      <c r="D265" s="29">
        <f>50+20</f>
        <v>70</v>
      </c>
      <c r="E265" s="5" t="s">
        <v>1142</v>
      </c>
      <c r="F265" s="245" t="s">
        <v>1143</v>
      </c>
      <c r="G265" s="167">
        <v>84.7</v>
      </c>
    </row>
    <row r="266" spans="1:7" s="47" customFormat="1" ht="21" customHeight="1" x14ac:dyDescent="0.25">
      <c r="A266" s="66">
        <f t="shared" si="11"/>
        <v>238</v>
      </c>
      <c r="B266" s="67" t="s">
        <v>835</v>
      </c>
      <c r="C266" s="5" t="s">
        <v>99</v>
      </c>
      <c r="D266" s="29">
        <f>50+150+20</f>
        <v>220</v>
      </c>
      <c r="E266" s="5" t="s">
        <v>1142</v>
      </c>
      <c r="F266" s="245" t="s">
        <v>1143</v>
      </c>
      <c r="G266" s="167">
        <v>338.80000000000007</v>
      </c>
    </row>
    <row r="267" spans="1:7" s="47" customFormat="1" ht="21" customHeight="1" x14ac:dyDescent="0.25">
      <c r="A267" s="66">
        <f t="shared" si="11"/>
        <v>239</v>
      </c>
      <c r="B267" s="67" t="s">
        <v>836</v>
      </c>
      <c r="C267" s="5" t="s">
        <v>99</v>
      </c>
      <c r="D267" s="29">
        <f>50+200</f>
        <v>250</v>
      </c>
      <c r="E267" s="5" t="s">
        <v>1142</v>
      </c>
      <c r="F267" s="245" t="s">
        <v>1143</v>
      </c>
      <c r="G267" s="167">
        <v>852.50000000000011</v>
      </c>
    </row>
    <row r="268" spans="1:7" s="47" customFormat="1" ht="21" customHeight="1" x14ac:dyDescent="0.25">
      <c r="A268" s="66">
        <f t="shared" si="11"/>
        <v>240</v>
      </c>
      <c r="B268" s="67" t="s">
        <v>825</v>
      </c>
      <c r="C268" s="5" t="s">
        <v>99</v>
      </c>
      <c r="D268" s="29">
        <f>200+10+50</f>
        <v>260</v>
      </c>
      <c r="E268" s="5" t="s">
        <v>1142</v>
      </c>
      <c r="F268" s="245" t="s">
        <v>1143</v>
      </c>
      <c r="G268" s="167">
        <v>1664.5200000000002</v>
      </c>
    </row>
    <row r="269" spans="1:7" s="47" customFormat="1" ht="21" customHeight="1" x14ac:dyDescent="0.25">
      <c r="A269" s="66">
        <f t="shared" si="11"/>
        <v>241</v>
      </c>
      <c r="B269" s="67" t="s">
        <v>826</v>
      </c>
      <c r="C269" s="5" t="s">
        <v>99</v>
      </c>
      <c r="D269" s="29">
        <v>50</v>
      </c>
      <c r="E269" s="5" t="s">
        <v>1142</v>
      </c>
      <c r="F269" s="245" t="s">
        <v>1143</v>
      </c>
      <c r="G269" s="167">
        <v>411.4</v>
      </c>
    </row>
    <row r="270" spans="1:7" s="47" customFormat="1" ht="21" customHeight="1" x14ac:dyDescent="0.25">
      <c r="A270" s="66">
        <f t="shared" si="11"/>
        <v>242</v>
      </c>
      <c r="B270" s="67" t="s">
        <v>827</v>
      </c>
      <c r="C270" s="5" t="s">
        <v>99</v>
      </c>
      <c r="D270" s="29">
        <v>50</v>
      </c>
      <c r="E270" s="5" t="s">
        <v>1142</v>
      </c>
      <c r="F270" s="245" t="s">
        <v>1143</v>
      </c>
      <c r="G270" s="167">
        <v>550</v>
      </c>
    </row>
    <row r="271" spans="1:7" s="47" customFormat="1" ht="21" customHeight="1" x14ac:dyDescent="0.25">
      <c r="A271" s="66">
        <f t="shared" si="11"/>
        <v>243</v>
      </c>
      <c r="B271" s="67" t="s">
        <v>828</v>
      </c>
      <c r="C271" s="5" t="s">
        <v>99</v>
      </c>
      <c r="D271" s="29">
        <v>50</v>
      </c>
      <c r="E271" s="5" t="s">
        <v>1142</v>
      </c>
      <c r="F271" s="245" t="s">
        <v>1143</v>
      </c>
      <c r="G271" s="167">
        <v>550</v>
      </c>
    </row>
    <row r="272" spans="1:7" s="47" customFormat="1" ht="21" customHeight="1" x14ac:dyDescent="0.25">
      <c r="A272" s="66">
        <f t="shared" si="11"/>
        <v>244</v>
      </c>
      <c r="B272" s="67" t="s">
        <v>829</v>
      </c>
      <c r="C272" s="5" t="s">
        <v>99</v>
      </c>
      <c r="D272" s="29">
        <v>50</v>
      </c>
      <c r="E272" s="5" t="s">
        <v>1142</v>
      </c>
      <c r="F272" s="245" t="s">
        <v>1143</v>
      </c>
      <c r="G272" s="167">
        <v>550</v>
      </c>
    </row>
    <row r="273" spans="1:7" s="47" customFormat="1" ht="21" customHeight="1" x14ac:dyDescent="0.25">
      <c r="A273" s="66">
        <f t="shared" si="11"/>
        <v>245</v>
      </c>
      <c r="B273" s="67" t="s">
        <v>830</v>
      </c>
      <c r="C273" s="5" t="s">
        <v>99</v>
      </c>
      <c r="D273" s="29">
        <v>50</v>
      </c>
      <c r="E273" s="5" t="s">
        <v>1142</v>
      </c>
      <c r="F273" s="245" t="s">
        <v>1143</v>
      </c>
      <c r="G273" s="167">
        <v>550</v>
      </c>
    </row>
    <row r="274" spans="1:7" s="47" customFormat="1" ht="21" customHeight="1" x14ac:dyDescent="0.25">
      <c r="A274" s="66">
        <f t="shared" si="11"/>
        <v>246</v>
      </c>
      <c r="B274" s="67" t="s">
        <v>831</v>
      </c>
      <c r="C274" s="5" t="s">
        <v>99</v>
      </c>
      <c r="D274" s="29">
        <v>50</v>
      </c>
      <c r="E274" s="5" t="s">
        <v>1142</v>
      </c>
      <c r="F274" s="245" t="s">
        <v>1143</v>
      </c>
      <c r="G274" s="167">
        <v>770.00000000000011</v>
      </c>
    </row>
    <row r="275" spans="1:7" s="47" customFormat="1" ht="21" customHeight="1" x14ac:dyDescent="0.25">
      <c r="A275" s="66">
        <f t="shared" si="11"/>
        <v>247</v>
      </c>
      <c r="B275" s="67" t="s">
        <v>832</v>
      </c>
      <c r="C275" s="5" t="s">
        <v>99</v>
      </c>
      <c r="D275" s="29">
        <v>50</v>
      </c>
      <c r="E275" s="5" t="s">
        <v>1142</v>
      </c>
      <c r="F275" s="245" t="s">
        <v>1143</v>
      </c>
      <c r="G275" s="167">
        <v>770.00000000000011</v>
      </c>
    </row>
    <row r="276" spans="1:7" s="47" customFormat="1" ht="21" customHeight="1" x14ac:dyDescent="0.25">
      <c r="A276" s="66">
        <f t="shared" si="11"/>
        <v>248</v>
      </c>
      <c r="B276" s="67" t="s">
        <v>833</v>
      </c>
      <c r="C276" s="5" t="s">
        <v>99</v>
      </c>
      <c r="D276" s="29">
        <v>50</v>
      </c>
      <c r="E276" s="5" t="s">
        <v>1142</v>
      </c>
      <c r="F276" s="245" t="s">
        <v>1143</v>
      </c>
      <c r="G276" s="167">
        <v>770.00000000000011</v>
      </c>
    </row>
    <row r="277" spans="1:7" s="47" customFormat="1" ht="21" customHeight="1" x14ac:dyDescent="0.25">
      <c r="A277" s="66">
        <f t="shared" si="11"/>
        <v>249</v>
      </c>
      <c r="B277" s="67" t="s">
        <v>834</v>
      </c>
      <c r="C277" s="5" t="s">
        <v>99</v>
      </c>
      <c r="D277" s="29">
        <v>50</v>
      </c>
      <c r="E277" s="5" t="s">
        <v>1142</v>
      </c>
      <c r="F277" s="245" t="s">
        <v>1143</v>
      </c>
      <c r="G277" s="167">
        <v>770.00000000000011</v>
      </c>
    </row>
    <row r="278" spans="1:7" s="1" customFormat="1" ht="18.75" customHeight="1" x14ac:dyDescent="0.3">
      <c r="A278" s="233" t="s">
        <v>1160</v>
      </c>
      <c r="B278" s="234"/>
      <c r="C278" s="234"/>
      <c r="D278" s="234"/>
      <c r="E278" s="234"/>
      <c r="F278" s="183"/>
      <c r="G278" s="197">
        <f>SUM(G279:G338)</f>
        <v>166243.11000000002</v>
      </c>
    </row>
    <row r="279" spans="1:7" s="47" customFormat="1" ht="24" customHeight="1" x14ac:dyDescent="0.25">
      <c r="A279" s="66">
        <f>A277+1</f>
        <v>250</v>
      </c>
      <c r="B279" s="67" t="s">
        <v>192</v>
      </c>
      <c r="C279" s="5" t="s">
        <v>99</v>
      </c>
      <c r="D279" s="29">
        <f>5+20+60+50</f>
        <v>135</v>
      </c>
      <c r="E279" s="5" t="s">
        <v>1142</v>
      </c>
      <c r="F279" s="245" t="s">
        <v>1143</v>
      </c>
      <c r="G279" s="167">
        <v>300.08</v>
      </c>
    </row>
    <row r="280" spans="1:7" s="47" customFormat="1" ht="24" customHeight="1" x14ac:dyDescent="0.25">
      <c r="A280" s="66">
        <f>A279+1</f>
        <v>251</v>
      </c>
      <c r="B280" s="67" t="s">
        <v>193</v>
      </c>
      <c r="C280" s="5" t="s">
        <v>99</v>
      </c>
      <c r="D280" s="29">
        <f>50+60+20</f>
        <v>130</v>
      </c>
      <c r="E280" s="5" t="s">
        <v>1142</v>
      </c>
      <c r="F280" s="245" t="s">
        <v>1143</v>
      </c>
      <c r="G280" s="167">
        <v>300.08000000000004</v>
      </c>
    </row>
    <row r="281" spans="1:7" s="47" customFormat="1" ht="24" customHeight="1" x14ac:dyDescent="0.25">
      <c r="A281" s="66">
        <f t="shared" ref="A281:A338" si="12">A280+1</f>
        <v>252</v>
      </c>
      <c r="B281" s="67" t="s">
        <v>194</v>
      </c>
      <c r="C281" s="5" t="s">
        <v>99</v>
      </c>
      <c r="D281" s="29">
        <f>50+10+30</f>
        <v>90</v>
      </c>
      <c r="E281" s="5" t="s">
        <v>1142</v>
      </c>
      <c r="F281" s="245" t="s">
        <v>1143</v>
      </c>
      <c r="G281" s="167">
        <v>381.15</v>
      </c>
    </row>
    <row r="282" spans="1:7" s="47" customFormat="1" ht="24" customHeight="1" x14ac:dyDescent="0.25">
      <c r="A282" s="66">
        <f t="shared" si="12"/>
        <v>253</v>
      </c>
      <c r="B282" s="67" t="s">
        <v>195</v>
      </c>
      <c r="C282" s="5" t="s">
        <v>99</v>
      </c>
      <c r="D282" s="29">
        <f>120+10+30</f>
        <v>160</v>
      </c>
      <c r="E282" s="5" t="s">
        <v>1142</v>
      </c>
      <c r="F282" s="245" t="s">
        <v>1143</v>
      </c>
      <c r="G282" s="167">
        <v>514.25000000000011</v>
      </c>
    </row>
    <row r="283" spans="1:7" s="47" customFormat="1" ht="24" customHeight="1" x14ac:dyDescent="0.25">
      <c r="A283" s="66">
        <f t="shared" si="12"/>
        <v>254</v>
      </c>
      <c r="B283" s="67" t="s">
        <v>196</v>
      </c>
      <c r="C283" s="5" t="s">
        <v>99</v>
      </c>
      <c r="D283" s="29">
        <f>150+10+20+50</f>
        <v>230</v>
      </c>
      <c r="E283" s="5" t="s">
        <v>1142</v>
      </c>
      <c r="F283" s="245" t="s">
        <v>1143</v>
      </c>
      <c r="G283" s="167">
        <v>514.25000000000011</v>
      </c>
    </row>
    <row r="284" spans="1:7" s="47" customFormat="1" ht="24" customHeight="1" x14ac:dyDescent="0.25">
      <c r="A284" s="66">
        <f t="shared" si="12"/>
        <v>255</v>
      </c>
      <c r="B284" s="67" t="s">
        <v>197</v>
      </c>
      <c r="C284" s="5" t="s">
        <v>99</v>
      </c>
      <c r="D284" s="29">
        <f>150+10+20+50</f>
        <v>230</v>
      </c>
      <c r="E284" s="5" t="s">
        <v>1142</v>
      </c>
      <c r="F284" s="245" t="s">
        <v>1143</v>
      </c>
      <c r="G284" s="167">
        <v>528.00000000000011</v>
      </c>
    </row>
    <row r="285" spans="1:7" s="47" customFormat="1" ht="24" customHeight="1" x14ac:dyDescent="0.25">
      <c r="A285" s="66">
        <f t="shared" si="12"/>
        <v>256</v>
      </c>
      <c r="B285" s="67" t="s">
        <v>198</v>
      </c>
      <c r="C285" s="5" t="s">
        <v>99</v>
      </c>
      <c r="D285" s="29">
        <f>120+10+10+50</f>
        <v>190</v>
      </c>
      <c r="E285" s="5" t="s">
        <v>1142</v>
      </c>
      <c r="F285" s="245" t="s">
        <v>1143</v>
      </c>
      <c r="G285" s="167">
        <v>528.00000000000011</v>
      </c>
    </row>
    <row r="286" spans="1:7" s="47" customFormat="1" ht="24" customHeight="1" x14ac:dyDescent="0.25">
      <c r="A286" s="66">
        <f t="shared" si="12"/>
        <v>257</v>
      </c>
      <c r="B286" s="67" t="s">
        <v>199</v>
      </c>
      <c r="C286" s="5" t="s">
        <v>99</v>
      </c>
      <c r="D286" s="29">
        <v>120</v>
      </c>
      <c r="E286" s="5" t="s">
        <v>1142</v>
      </c>
      <c r="F286" s="245" t="s">
        <v>1143</v>
      </c>
      <c r="G286" s="167">
        <v>5500</v>
      </c>
    </row>
    <row r="287" spans="1:7" s="47" customFormat="1" ht="24" customHeight="1" x14ac:dyDescent="0.25">
      <c r="A287" s="66">
        <f t="shared" si="12"/>
        <v>258</v>
      </c>
      <c r="B287" s="67" t="s">
        <v>200</v>
      </c>
      <c r="C287" s="5" t="s">
        <v>99</v>
      </c>
      <c r="D287" s="29">
        <f>100+10+50</f>
        <v>160</v>
      </c>
      <c r="E287" s="5" t="s">
        <v>1142</v>
      </c>
      <c r="F287" s="245" t="s">
        <v>1143</v>
      </c>
      <c r="G287" s="167">
        <v>5500</v>
      </c>
    </row>
    <row r="288" spans="1:7" s="47" customFormat="1" ht="24" customHeight="1" x14ac:dyDescent="0.25">
      <c r="A288" s="66">
        <f t="shared" si="12"/>
        <v>259</v>
      </c>
      <c r="B288" s="67" t="s">
        <v>201</v>
      </c>
      <c r="C288" s="5" t="s">
        <v>99</v>
      </c>
      <c r="D288" s="29">
        <f>100+8+10+50</f>
        <v>168</v>
      </c>
      <c r="E288" s="5" t="s">
        <v>1142</v>
      </c>
      <c r="F288" s="245" t="s">
        <v>1143</v>
      </c>
      <c r="G288" s="167">
        <v>5500.0000000000009</v>
      </c>
    </row>
    <row r="289" spans="1:7" s="47" customFormat="1" ht="24" customHeight="1" x14ac:dyDescent="0.25">
      <c r="A289" s="66">
        <f t="shared" si="12"/>
        <v>260</v>
      </c>
      <c r="B289" s="67" t="s">
        <v>202</v>
      </c>
      <c r="C289" s="5" t="s">
        <v>99</v>
      </c>
      <c r="D289" s="29">
        <f>50+100</f>
        <v>150</v>
      </c>
      <c r="E289" s="5" t="s">
        <v>1142</v>
      </c>
      <c r="F289" s="245" t="s">
        <v>1143</v>
      </c>
      <c r="G289" s="167">
        <v>5500.0000000000009</v>
      </c>
    </row>
    <row r="290" spans="1:7" s="47" customFormat="1" ht="24" customHeight="1" x14ac:dyDescent="0.25">
      <c r="A290" s="66">
        <f t="shared" si="12"/>
        <v>261</v>
      </c>
      <c r="B290" s="67" t="s">
        <v>203</v>
      </c>
      <c r="C290" s="5" t="s">
        <v>99</v>
      </c>
      <c r="D290" s="29">
        <f>100+5+10+50</f>
        <v>165</v>
      </c>
      <c r="E290" s="5" t="s">
        <v>1142</v>
      </c>
      <c r="F290" s="245" t="s">
        <v>1143</v>
      </c>
      <c r="G290" s="167">
        <v>9123.4</v>
      </c>
    </row>
    <row r="291" spans="1:7" s="47" customFormat="1" ht="24" customHeight="1" x14ac:dyDescent="0.25">
      <c r="A291" s="66">
        <f t="shared" si="12"/>
        <v>262</v>
      </c>
      <c r="B291" s="67" t="s">
        <v>204</v>
      </c>
      <c r="C291" s="5" t="s">
        <v>99</v>
      </c>
      <c r="D291" s="29">
        <f>50+50</f>
        <v>100</v>
      </c>
      <c r="E291" s="5" t="s">
        <v>1142</v>
      </c>
      <c r="F291" s="245" t="s">
        <v>1143</v>
      </c>
      <c r="G291" s="167">
        <v>9123.4000000000015</v>
      </c>
    </row>
    <row r="292" spans="1:7" s="47" customFormat="1" ht="24" customHeight="1" x14ac:dyDescent="0.25">
      <c r="A292" s="66">
        <f t="shared" si="12"/>
        <v>263</v>
      </c>
      <c r="B292" s="67" t="s">
        <v>205</v>
      </c>
      <c r="C292" s="5" t="s">
        <v>99</v>
      </c>
      <c r="D292" s="29">
        <f>50+15+5</f>
        <v>70</v>
      </c>
      <c r="E292" s="5" t="s">
        <v>1142</v>
      </c>
      <c r="F292" s="245" t="s">
        <v>1143</v>
      </c>
      <c r="G292" s="167">
        <v>9123.4</v>
      </c>
    </row>
    <row r="293" spans="1:7" s="47" customFormat="1" ht="24" customHeight="1" x14ac:dyDescent="0.25">
      <c r="A293" s="66">
        <f t="shared" si="12"/>
        <v>264</v>
      </c>
      <c r="B293" s="67" t="s">
        <v>206</v>
      </c>
      <c r="C293" s="5" t="s">
        <v>99</v>
      </c>
      <c r="D293" s="29">
        <f>50+15</f>
        <v>65</v>
      </c>
      <c r="E293" s="5" t="s">
        <v>1142</v>
      </c>
      <c r="F293" s="245" t="s">
        <v>1143</v>
      </c>
      <c r="G293" s="167">
        <v>9123.4</v>
      </c>
    </row>
    <row r="294" spans="1:7" s="47" customFormat="1" ht="24" customHeight="1" x14ac:dyDescent="0.25">
      <c r="A294" s="66">
        <f t="shared" si="12"/>
        <v>265</v>
      </c>
      <c r="B294" s="67" t="s">
        <v>207</v>
      </c>
      <c r="C294" s="5" t="s">
        <v>99</v>
      </c>
      <c r="D294" s="29">
        <f>50+15</f>
        <v>65</v>
      </c>
      <c r="E294" s="5" t="s">
        <v>1142</v>
      </c>
      <c r="F294" s="245" t="s">
        <v>1143</v>
      </c>
      <c r="G294" s="167">
        <v>9438</v>
      </c>
    </row>
    <row r="295" spans="1:7" s="47" customFormat="1" ht="21.75" customHeight="1" x14ac:dyDescent="0.25">
      <c r="A295" s="66">
        <f t="shared" si="12"/>
        <v>266</v>
      </c>
      <c r="B295" s="67" t="s">
        <v>988</v>
      </c>
      <c r="C295" s="5" t="s">
        <v>99</v>
      </c>
      <c r="D295" s="29">
        <v>50</v>
      </c>
      <c r="E295" s="5" t="s">
        <v>1142</v>
      </c>
      <c r="F295" s="245" t="s">
        <v>1143</v>
      </c>
      <c r="G295" s="167">
        <v>7700</v>
      </c>
    </row>
    <row r="296" spans="1:7" s="47" customFormat="1" ht="21.75" customHeight="1" x14ac:dyDescent="0.25">
      <c r="A296" s="66">
        <f t="shared" si="12"/>
        <v>267</v>
      </c>
      <c r="B296" s="67" t="s">
        <v>987</v>
      </c>
      <c r="C296" s="5" t="s">
        <v>99</v>
      </c>
      <c r="D296" s="29">
        <v>50</v>
      </c>
      <c r="E296" s="5" t="s">
        <v>1142</v>
      </c>
      <c r="F296" s="245" t="s">
        <v>1143</v>
      </c>
      <c r="G296" s="167">
        <v>10527.000000000002</v>
      </c>
    </row>
    <row r="297" spans="1:7" s="47" customFormat="1" ht="21.75" customHeight="1" x14ac:dyDescent="0.25">
      <c r="A297" s="66">
        <f t="shared" si="12"/>
        <v>268</v>
      </c>
      <c r="B297" s="67" t="s">
        <v>208</v>
      </c>
      <c r="C297" s="5" t="s">
        <v>99</v>
      </c>
      <c r="D297" s="29">
        <f>50+5</f>
        <v>55</v>
      </c>
      <c r="E297" s="5" t="s">
        <v>1142</v>
      </c>
      <c r="F297" s="245" t="s">
        <v>1143</v>
      </c>
      <c r="G297" s="167">
        <v>12012</v>
      </c>
    </row>
    <row r="298" spans="1:7" s="47" customFormat="1" ht="21.75" customHeight="1" x14ac:dyDescent="0.25">
      <c r="A298" s="66">
        <f t="shared" si="12"/>
        <v>269</v>
      </c>
      <c r="B298" s="67" t="s">
        <v>209</v>
      </c>
      <c r="C298" s="5" t="s">
        <v>99</v>
      </c>
      <c r="D298" s="29">
        <v>50</v>
      </c>
      <c r="E298" s="5" t="s">
        <v>1142</v>
      </c>
      <c r="F298" s="245" t="s">
        <v>1143</v>
      </c>
      <c r="G298" s="167">
        <v>11525.800000000001</v>
      </c>
    </row>
    <row r="299" spans="1:7" s="47" customFormat="1" ht="21.75" customHeight="1" x14ac:dyDescent="0.25">
      <c r="A299" s="66">
        <f t="shared" si="12"/>
        <v>270</v>
      </c>
      <c r="B299" s="67" t="s">
        <v>212</v>
      </c>
      <c r="C299" s="5" t="s">
        <v>99</v>
      </c>
      <c r="D299" s="29">
        <f>50+5</f>
        <v>55</v>
      </c>
      <c r="E299" s="5" t="s">
        <v>1142</v>
      </c>
      <c r="F299" s="245" t="s">
        <v>1143</v>
      </c>
      <c r="G299" s="167">
        <v>12269.400000000001</v>
      </c>
    </row>
    <row r="300" spans="1:7" s="47" customFormat="1" ht="21.75" customHeight="1" x14ac:dyDescent="0.25">
      <c r="A300" s="66">
        <f t="shared" si="12"/>
        <v>271</v>
      </c>
      <c r="B300" s="67" t="s">
        <v>210</v>
      </c>
      <c r="C300" s="5" t="s">
        <v>99</v>
      </c>
      <c r="D300" s="29">
        <v>10</v>
      </c>
      <c r="E300" s="5" t="s">
        <v>1142</v>
      </c>
      <c r="F300" s="245" t="s">
        <v>1143</v>
      </c>
      <c r="G300" s="167">
        <v>4400.0000000000009</v>
      </c>
    </row>
    <row r="301" spans="1:7" s="47" customFormat="1" ht="29.25" customHeight="1" x14ac:dyDescent="0.25">
      <c r="A301" s="66">
        <f t="shared" si="12"/>
        <v>272</v>
      </c>
      <c r="B301" s="67" t="s">
        <v>213</v>
      </c>
      <c r="C301" s="5" t="s">
        <v>99</v>
      </c>
      <c r="D301" s="29">
        <v>10</v>
      </c>
      <c r="E301" s="5" t="s">
        <v>1142</v>
      </c>
      <c r="F301" s="245" t="s">
        <v>1143</v>
      </c>
      <c r="G301" s="167">
        <v>4400.0000000000009</v>
      </c>
    </row>
    <row r="302" spans="1:7" s="47" customFormat="1" ht="21.75" customHeight="1" x14ac:dyDescent="0.25">
      <c r="A302" s="66">
        <f t="shared" si="12"/>
        <v>273</v>
      </c>
      <c r="B302" s="67" t="s">
        <v>211</v>
      </c>
      <c r="C302" s="5" t="s">
        <v>99</v>
      </c>
      <c r="D302" s="29">
        <v>10</v>
      </c>
      <c r="E302" s="5" t="s">
        <v>1142</v>
      </c>
      <c r="F302" s="245" t="s">
        <v>1143</v>
      </c>
      <c r="G302" s="167">
        <v>4400.0000000000009</v>
      </c>
    </row>
    <row r="303" spans="1:7" s="47" customFormat="1" ht="21.75" customHeight="1" x14ac:dyDescent="0.25">
      <c r="A303" s="66">
        <f t="shared" si="12"/>
        <v>274</v>
      </c>
      <c r="B303" s="67" t="s">
        <v>214</v>
      </c>
      <c r="C303" s="5" t="s">
        <v>99</v>
      </c>
      <c r="D303" s="29">
        <v>10</v>
      </c>
      <c r="E303" s="5" t="s">
        <v>1142</v>
      </c>
      <c r="F303" s="245" t="s">
        <v>1143</v>
      </c>
      <c r="G303" s="167">
        <v>4400.0000000000009</v>
      </c>
    </row>
    <row r="304" spans="1:7" s="47" customFormat="1" ht="21" customHeight="1" x14ac:dyDescent="0.25">
      <c r="A304" s="66">
        <f t="shared" si="12"/>
        <v>275</v>
      </c>
      <c r="B304" s="67" t="s">
        <v>161</v>
      </c>
      <c r="C304" s="5" t="s">
        <v>99</v>
      </c>
      <c r="D304" s="29">
        <v>50</v>
      </c>
      <c r="E304" s="5" t="s">
        <v>1142</v>
      </c>
      <c r="F304" s="245" t="s">
        <v>1143</v>
      </c>
      <c r="G304" s="167">
        <v>110</v>
      </c>
    </row>
    <row r="305" spans="1:7" s="47" customFormat="1" ht="21" customHeight="1" x14ac:dyDescent="0.25">
      <c r="A305" s="66">
        <f t="shared" si="12"/>
        <v>276</v>
      </c>
      <c r="B305" s="67" t="s">
        <v>162</v>
      </c>
      <c r="C305" s="5" t="s">
        <v>99</v>
      </c>
      <c r="D305" s="29">
        <v>50</v>
      </c>
      <c r="E305" s="5" t="s">
        <v>1142</v>
      </c>
      <c r="F305" s="245" t="s">
        <v>1143</v>
      </c>
      <c r="G305" s="167">
        <v>110</v>
      </c>
    </row>
    <row r="306" spans="1:7" s="47" customFormat="1" ht="21" customHeight="1" x14ac:dyDescent="0.25">
      <c r="A306" s="66">
        <f t="shared" si="12"/>
        <v>277</v>
      </c>
      <c r="B306" s="67" t="s">
        <v>163</v>
      </c>
      <c r="C306" s="5" t="s">
        <v>99</v>
      </c>
      <c r="D306" s="29">
        <v>50</v>
      </c>
      <c r="E306" s="5" t="s">
        <v>1142</v>
      </c>
      <c r="F306" s="245" t="s">
        <v>1143</v>
      </c>
      <c r="G306" s="167">
        <v>110</v>
      </c>
    </row>
    <row r="307" spans="1:7" s="47" customFormat="1" ht="21" customHeight="1" x14ac:dyDescent="0.25">
      <c r="A307" s="66">
        <f t="shared" si="12"/>
        <v>278</v>
      </c>
      <c r="B307" s="67" t="s">
        <v>165</v>
      </c>
      <c r="C307" s="5" t="s">
        <v>99</v>
      </c>
      <c r="D307" s="29">
        <v>50</v>
      </c>
      <c r="E307" s="5" t="s">
        <v>1142</v>
      </c>
      <c r="F307" s="245" t="s">
        <v>1143</v>
      </c>
      <c r="G307" s="167">
        <v>110</v>
      </c>
    </row>
    <row r="308" spans="1:7" s="47" customFormat="1" ht="21" customHeight="1" x14ac:dyDescent="0.25">
      <c r="A308" s="66">
        <f t="shared" si="12"/>
        <v>279</v>
      </c>
      <c r="B308" s="67" t="s">
        <v>164</v>
      </c>
      <c r="C308" s="5" t="s">
        <v>99</v>
      </c>
      <c r="D308" s="29">
        <v>50</v>
      </c>
      <c r="E308" s="5" t="s">
        <v>1142</v>
      </c>
      <c r="F308" s="245" t="s">
        <v>1143</v>
      </c>
      <c r="G308" s="167">
        <v>165.00000000000003</v>
      </c>
    </row>
    <row r="309" spans="1:7" s="47" customFormat="1" ht="21" customHeight="1" x14ac:dyDescent="0.25">
      <c r="A309" s="66">
        <f t="shared" si="12"/>
        <v>280</v>
      </c>
      <c r="B309" s="67" t="s">
        <v>166</v>
      </c>
      <c r="C309" s="5" t="s">
        <v>99</v>
      </c>
      <c r="D309" s="29">
        <v>150</v>
      </c>
      <c r="E309" s="5" t="s">
        <v>1142</v>
      </c>
      <c r="F309" s="245" t="s">
        <v>1143</v>
      </c>
      <c r="G309" s="167">
        <v>495.00000000000006</v>
      </c>
    </row>
    <row r="310" spans="1:7" s="47" customFormat="1" ht="21" customHeight="1" x14ac:dyDescent="0.25">
      <c r="A310" s="66">
        <f t="shared" si="12"/>
        <v>281</v>
      </c>
      <c r="B310" s="67" t="s">
        <v>167</v>
      </c>
      <c r="C310" s="5" t="s">
        <v>99</v>
      </c>
      <c r="D310" s="29">
        <v>100</v>
      </c>
      <c r="E310" s="5" t="s">
        <v>1142</v>
      </c>
      <c r="F310" s="245" t="s">
        <v>1143</v>
      </c>
      <c r="G310" s="167">
        <v>550</v>
      </c>
    </row>
    <row r="311" spans="1:7" s="47" customFormat="1" ht="21" customHeight="1" x14ac:dyDescent="0.25">
      <c r="A311" s="66">
        <f t="shared" si="12"/>
        <v>282</v>
      </c>
      <c r="B311" s="67" t="s">
        <v>168</v>
      </c>
      <c r="C311" s="5" t="s">
        <v>99</v>
      </c>
      <c r="D311" s="29">
        <v>100</v>
      </c>
      <c r="E311" s="5" t="s">
        <v>1142</v>
      </c>
      <c r="F311" s="245" t="s">
        <v>1143</v>
      </c>
      <c r="G311" s="167">
        <v>770.00000000000011</v>
      </c>
    </row>
    <row r="312" spans="1:7" s="47" customFormat="1" ht="21" customHeight="1" x14ac:dyDescent="0.25">
      <c r="A312" s="66">
        <f t="shared" si="12"/>
        <v>283</v>
      </c>
      <c r="B312" s="67" t="s">
        <v>169</v>
      </c>
      <c r="C312" s="5" t="s">
        <v>99</v>
      </c>
      <c r="D312" s="29">
        <v>5</v>
      </c>
      <c r="E312" s="5" t="s">
        <v>1142</v>
      </c>
      <c r="F312" s="245" t="s">
        <v>1143</v>
      </c>
      <c r="G312" s="167">
        <v>82.5</v>
      </c>
    </row>
    <row r="313" spans="1:7" s="47" customFormat="1" ht="21" customHeight="1" x14ac:dyDescent="0.25">
      <c r="A313" s="66">
        <f t="shared" si="12"/>
        <v>284</v>
      </c>
      <c r="B313" s="67" t="s">
        <v>170</v>
      </c>
      <c r="C313" s="5" t="s">
        <v>99</v>
      </c>
      <c r="D313" s="29">
        <v>5</v>
      </c>
      <c r="E313" s="5" t="s">
        <v>1142</v>
      </c>
      <c r="F313" s="245" t="s">
        <v>1143</v>
      </c>
      <c r="G313" s="167">
        <v>82.5</v>
      </c>
    </row>
    <row r="314" spans="1:7" s="47" customFormat="1" ht="21" customHeight="1" x14ac:dyDescent="0.25">
      <c r="A314" s="66">
        <f t="shared" si="12"/>
        <v>285</v>
      </c>
      <c r="B314" s="67" t="s">
        <v>171</v>
      </c>
      <c r="C314" s="5" t="s">
        <v>99</v>
      </c>
      <c r="D314" s="29">
        <v>5</v>
      </c>
      <c r="E314" s="5" t="s">
        <v>1142</v>
      </c>
      <c r="F314" s="245" t="s">
        <v>1143</v>
      </c>
      <c r="G314" s="167">
        <v>82.5</v>
      </c>
    </row>
    <row r="315" spans="1:7" s="47" customFormat="1" ht="21" customHeight="1" x14ac:dyDescent="0.25">
      <c r="A315" s="66">
        <f t="shared" si="12"/>
        <v>286</v>
      </c>
      <c r="B315" s="67" t="s">
        <v>172</v>
      </c>
      <c r="C315" s="5" t="s">
        <v>99</v>
      </c>
      <c r="D315" s="29">
        <v>5</v>
      </c>
      <c r="E315" s="5" t="s">
        <v>1142</v>
      </c>
      <c r="F315" s="245" t="s">
        <v>1143</v>
      </c>
      <c r="G315" s="167">
        <v>110</v>
      </c>
    </row>
    <row r="316" spans="1:7" s="47" customFormat="1" ht="21" customHeight="1" x14ac:dyDescent="0.25">
      <c r="A316" s="66">
        <f t="shared" si="12"/>
        <v>287</v>
      </c>
      <c r="B316" s="67" t="s">
        <v>173</v>
      </c>
      <c r="C316" s="5" t="s">
        <v>99</v>
      </c>
      <c r="D316" s="29">
        <v>5</v>
      </c>
      <c r="E316" s="5" t="s">
        <v>1142</v>
      </c>
      <c r="F316" s="245" t="s">
        <v>1143</v>
      </c>
      <c r="G316" s="167">
        <v>110</v>
      </c>
    </row>
    <row r="317" spans="1:7" s="47" customFormat="1" ht="21" customHeight="1" x14ac:dyDescent="0.25">
      <c r="A317" s="66">
        <f t="shared" si="12"/>
        <v>288</v>
      </c>
      <c r="B317" s="67" t="s">
        <v>174</v>
      </c>
      <c r="C317" s="5" t="s">
        <v>99</v>
      </c>
      <c r="D317" s="29">
        <v>5</v>
      </c>
      <c r="E317" s="5" t="s">
        <v>1142</v>
      </c>
      <c r="F317" s="245" t="s">
        <v>1143</v>
      </c>
      <c r="G317" s="167">
        <v>132.00000000000003</v>
      </c>
    </row>
    <row r="318" spans="1:7" s="47" customFormat="1" ht="21" customHeight="1" x14ac:dyDescent="0.25">
      <c r="A318" s="66">
        <f t="shared" si="12"/>
        <v>289</v>
      </c>
      <c r="B318" s="67" t="s">
        <v>175</v>
      </c>
      <c r="C318" s="5" t="s">
        <v>99</v>
      </c>
      <c r="D318" s="29">
        <v>5</v>
      </c>
      <c r="E318" s="5" t="s">
        <v>1142</v>
      </c>
      <c r="F318" s="245" t="s">
        <v>1143</v>
      </c>
      <c r="G318" s="167">
        <v>198</v>
      </c>
    </row>
    <row r="319" spans="1:7" s="47" customFormat="1" ht="21" customHeight="1" x14ac:dyDescent="0.25">
      <c r="A319" s="66">
        <f t="shared" si="12"/>
        <v>290</v>
      </c>
      <c r="B319" s="67" t="s">
        <v>176</v>
      </c>
      <c r="C319" s="5" t="s">
        <v>99</v>
      </c>
      <c r="D319" s="29">
        <v>5</v>
      </c>
      <c r="E319" s="5" t="s">
        <v>1142</v>
      </c>
      <c r="F319" s="245" t="s">
        <v>1143</v>
      </c>
      <c r="G319" s="167">
        <v>198</v>
      </c>
    </row>
    <row r="320" spans="1:7" s="47" customFormat="1" ht="21" customHeight="1" x14ac:dyDescent="0.25">
      <c r="A320" s="66">
        <f t="shared" si="12"/>
        <v>291</v>
      </c>
      <c r="B320" s="67" t="s">
        <v>177</v>
      </c>
      <c r="C320" s="5" t="s">
        <v>99</v>
      </c>
      <c r="D320" s="29">
        <v>5</v>
      </c>
      <c r="E320" s="5" t="s">
        <v>1142</v>
      </c>
      <c r="F320" s="245" t="s">
        <v>1143</v>
      </c>
      <c r="G320" s="167">
        <v>220</v>
      </c>
    </row>
    <row r="321" spans="1:43" s="60" customFormat="1" ht="36" customHeight="1" x14ac:dyDescent="0.25">
      <c r="A321" s="66">
        <f t="shared" si="12"/>
        <v>292</v>
      </c>
      <c r="B321" s="67" t="s">
        <v>1366</v>
      </c>
      <c r="C321" s="5" t="s">
        <v>99</v>
      </c>
      <c r="D321" s="29">
        <v>5</v>
      </c>
      <c r="E321" s="5" t="s">
        <v>1142</v>
      </c>
      <c r="F321" s="245" t="s">
        <v>1143</v>
      </c>
      <c r="G321" s="167">
        <v>11</v>
      </c>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row>
    <row r="322" spans="1:43" s="47" customFormat="1" ht="28.5" customHeight="1" x14ac:dyDescent="0.25">
      <c r="A322" s="66">
        <f t="shared" si="12"/>
        <v>293</v>
      </c>
      <c r="B322" s="67" t="s">
        <v>178</v>
      </c>
      <c r="C322" s="5" t="s">
        <v>99</v>
      </c>
      <c r="D322" s="29">
        <v>10</v>
      </c>
      <c r="E322" s="5" t="s">
        <v>1142</v>
      </c>
      <c r="F322" s="245" t="s">
        <v>1143</v>
      </c>
      <c r="G322" s="167">
        <v>440</v>
      </c>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row>
    <row r="323" spans="1:43" s="62" customFormat="1" ht="28.5" customHeight="1" x14ac:dyDescent="0.25">
      <c r="A323" s="66">
        <f t="shared" si="12"/>
        <v>294</v>
      </c>
      <c r="B323" s="67" t="s">
        <v>1367</v>
      </c>
      <c r="C323" s="5" t="s">
        <v>99</v>
      </c>
      <c r="D323" s="29">
        <v>10</v>
      </c>
      <c r="E323" s="5" t="s">
        <v>1142</v>
      </c>
      <c r="F323" s="245" t="s">
        <v>1143</v>
      </c>
      <c r="G323" s="167">
        <v>440</v>
      </c>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row>
    <row r="324" spans="1:43" s="47" customFormat="1" ht="28.5" customHeight="1" x14ac:dyDescent="0.25">
      <c r="A324" s="66">
        <f t="shared" si="12"/>
        <v>295</v>
      </c>
      <c r="B324" s="67" t="s">
        <v>179</v>
      </c>
      <c r="C324" s="5" t="s">
        <v>99</v>
      </c>
      <c r="D324" s="29">
        <v>10</v>
      </c>
      <c r="E324" s="5" t="s">
        <v>1142</v>
      </c>
      <c r="F324" s="245" t="s">
        <v>1143</v>
      </c>
      <c r="G324" s="167">
        <v>495.00000000000006</v>
      </c>
    </row>
    <row r="325" spans="1:43" s="47" customFormat="1" ht="28.5" customHeight="1" x14ac:dyDescent="0.25">
      <c r="A325" s="66">
        <f t="shared" si="12"/>
        <v>296</v>
      </c>
      <c r="B325" s="67" t="s">
        <v>180</v>
      </c>
      <c r="C325" s="5" t="s">
        <v>99</v>
      </c>
      <c r="D325" s="29">
        <v>10</v>
      </c>
      <c r="E325" s="5" t="s">
        <v>1142</v>
      </c>
      <c r="F325" s="245" t="s">
        <v>1143</v>
      </c>
      <c r="G325" s="167">
        <v>495.00000000000006</v>
      </c>
    </row>
    <row r="326" spans="1:43" s="47" customFormat="1" ht="28.5" customHeight="1" x14ac:dyDescent="0.25">
      <c r="A326" s="66">
        <f t="shared" si="12"/>
        <v>297</v>
      </c>
      <c r="B326" s="67" t="s">
        <v>181</v>
      </c>
      <c r="C326" s="5" t="s">
        <v>99</v>
      </c>
      <c r="D326" s="29">
        <v>10</v>
      </c>
      <c r="E326" s="5" t="s">
        <v>1142</v>
      </c>
      <c r="F326" s="245" t="s">
        <v>1143</v>
      </c>
      <c r="G326" s="167">
        <v>495.00000000000006</v>
      </c>
    </row>
    <row r="327" spans="1:43" s="47" customFormat="1" ht="28.5" customHeight="1" x14ac:dyDescent="0.25">
      <c r="A327" s="66">
        <f t="shared" si="12"/>
        <v>298</v>
      </c>
      <c r="B327" s="67" t="s">
        <v>182</v>
      </c>
      <c r="C327" s="5" t="s">
        <v>99</v>
      </c>
      <c r="D327" s="29">
        <v>10</v>
      </c>
      <c r="E327" s="5" t="s">
        <v>1142</v>
      </c>
      <c r="F327" s="245" t="s">
        <v>1143</v>
      </c>
      <c r="G327" s="167">
        <v>550.00000000000011</v>
      </c>
    </row>
    <row r="328" spans="1:43" s="47" customFormat="1" ht="28.5" customHeight="1" x14ac:dyDescent="0.25">
      <c r="A328" s="66">
        <f t="shared" si="12"/>
        <v>299</v>
      </c>
      <c r="B328" s="67" t="s">
        <v>183</v>
      </c>
      <c r="C328" s="5" t="s">
        <v>99</v>
      </c>
      <c r="D328" s="29">
        <v>10</v>
      </c>
      <c r="E328" s="5" t="s">
        <v>1142</v>
      </c>
      <c r="F328" s="245" t="s">
        <v>1143</v>
      </c>
      <c r="G328" s="167">
        <v>550.00000000000011</v>
      </c>
    </row>
    <row r="329" spans="1:43" s="47" customFormat="1" ht="28.5" customHeight="1" x14ac:dyDescent="0.25">
      <c r="A329" s="66">
        <f t="shared" si="12"/>
        <v>300</v>
      </c>
      <c r="B329" s="67" t="s">
        <v>184</v>
      </c>
      <c r="C329" s="5" t="s">
        <v>99</v>
      </c>
      <c r="D329" s="29">
        <v>10</v>
      </c>
      <c r="E329" s="5" t="s">
        <v>1142</v>
      </c>
      <c r="F329" s="245" t="s">
        <v>1143</v>
      </c>
      <c r="G329" s="167">
        <v>550.00000000000011</v>
      </c>
    </row>
    <row r="330" spans="1:43" s="47" customFormat="1" ht="28.5" customHeight="1" x14ac:dyDescent="0.25">
      <c r="A330" s="66">
        <f t="shared" si="12"/>
        <v>301</v>
      </c>
      <c r="B330" s="67" t="s">
        <v>185</v>
      </c>
      <c r="C330" s="5" t="s">
        <v>99</v>
      </c>
      <c r="D330" s="29">
        <v>10</v>
      </c>
      <c r="E330" s="5" t="s">
        <v>1142</v>
      </c>
      <c r="F330" s="245" t="s">
        <v>1143</v>
      </c>
      <c r="G330" s="167">
        <v>660</v>
      </c>
    </row>
    <row r="331" spans="1:43" s="47" customFormat="1" ht="28.5" customHeight="1" x14ac:dyDescent="0.25">
      <c r="A331" s="66">
        <f t="shared" si="12"/>
        <v>302</v>
      </c>
      <c r="B331" s="67" t="s">
        <v>186</v>
      </c>
      <c r="C331" s="5" t="s">
        <v>99</v>
      </c>
      <c r="D331" s="29">
        <v>10</v>
      </c>
      <c r="E331" s="5" t="s">
        <v>1142</v>
      </c>
      <c r="F331" s="245" t="s">
        <v>1143</v>
      </c>
      <c r="G331" s="167">
        <v>660</v>
      </c>
    </row>
    <row r="332" spans="1:43" s="47" customFormat="1" ht="28.5" customHeight="1" x14ac:dyDescent="0.25">
      <c r="A332" s="66">
        <f t="shared" si="12"/>
        <v>303</v>
      </c>
      <c r="B332" s="67" t="s">
        <v>187</v>
      </c>
      <c r="C332" s="5" t="s">
        <v>99</v>
      </c>
      <c r="D332" s="29">
        <v>10</v>
      </c>
      <c r="E332" s="5" t="s">
        <v>1142</v>
      </c>
      <c r="F332" s="245" t="s">
        <v>1143</v>
      </c>
      <c r="G332" s="167">
        <v>660</v>
      </c>
    </row>
    <row r="333" spans="1:43" s="47" customFormat="1" ht="28.5" customHeight="1" x14ac:dyDescent="0.25">
      <c r="A333" s="66">
        <f t="shared" si="12"/>
        <v>304</v>
      </c>
      <c r="B333" s="67" t="s">
        <v>188</v>
      </c>
      <c r="C333" s="5" t="s">
        <v>99</v>
      </c>
      <c r="D333" s="29">
        <v>10</v>
      </c>
      <c r="E333" s="5" t="s">
        <v>1142</v>
      </c>
      <c r="F333" s="245" t="s">
        <v>1143</v>
      </c>
      <c r="G333" s="167">
        <v>715</v>
      </c>
    </row>
    <row r="334" spans="1:43" s="47" customFormat="1" ht="28.5" customHeight="1" x14ac:dyDescent="0.25">
      <c r="A334" s="66">
        <f t="shared" si="12"/>
        <v>305</v>
      </c>
      <c r="B334" s="67" t="s">
        <v>189</v>
      </c>
      <c r="C334" s="5" t="s">
        <v>99</v>
      </c>
      <c r="D334" s="29">
        <v>10</v>
      </c>
      <c r="E334" s="5" t="s">
        <v>1142</v>
      </c>
      <c r="F334" s="245" t="s">
        <v>1143</v>
      </c>
      <c r="G334" s="167">
        <v>715</v>
      </c>
    </row>
    <row r="335" spans="1:43" s="47" customFormat="1" ht="28.5" customHeight="1" x14ac:dyDescent="0.25">
      <c r="A335" s="66">
        <f t="shared" si="12"/>
        <v>306</v>
      </c>
      <c r="B335" s="67" t="s">
        <v>190</v>
      </c>
      <c r="C335" s="5" t="s">
        <v>99</v>
      </c>
      <c r="D335" s="29">
        <v>10</v>
      </c>
      <c r="E335" s="5" t="s">
        <v>1142</v>
      </c>
      <c r="F335" s="245" t="s">
        <v>1143</v>
      </c>
      <c r="G335" s="167">
        <v>715</v>
      </c>
    </row>
    <row r="336" spans="1:43" s="47" customFormat="1" ht="28.5" customHeight="1" x14ac:dyDescent="0.25">
      <c r="A336" s="66">
        <f t="shared" si="12"/>
        <v>307</v>
      </c>
      <c r="B336" s="67" t="s">
        <v>191</v>
      </c>
      <c r="C336" s="5" t="s">
        <v>99</v>
      </c>
      <c r="D336" s="29">
        <v>10</v>
      </c>
      <c r="E336" s="5" t="s">
        <v>1142</v>
      </c>
      <c r="F336" s="245" t="s">
        <v>1143</v>
      </c>
      <c r="G336" s="167">
        <v>715</v>
      </c>
    </row>
    <row r="337" spans="1:7" s="47" customFormat="1" ht="21" customHeight="1" x14ac:dyDescent="0.25">
      <c r="A337" s="66">
        <f t="shared" si="12"/>
        <v>308</v>
      </c>
      <c r="B337" s="67" t="s">
        <v>867</v>
      </c>
      <c r="C337" s="5" t="s">
        <v>99</v>
      </c>
      <c r="D337" s="29">
        <v>50</v>
      </c>
      <c r="E337" s="5" t="s">
        <v>1142</v>
      </c>
      <c r="F337" s="245" t="s">
        <v>1143</v>
      </c>
      <c r="G337" s="167">
        <v>110</v>
      </c>
    </row>
    <row r="338" spans="1:7" s="47" customFormat="1" ht="92.25" customHeight="1" x14ac:dyDescent="0.25">
      <c r="A338" s="66">
        <f t="shared" si="12"/>
        <v>309</v>
      </c>
      <c r="B338" s="67" t="s">
        <v>159</v>
      </c>
      <c r="C338" s="5" t="s">
        <v>99</v>
      </c>
      <c r="D338" s="29">
        <v>500</v>
      </c>
      <c r="E338" s="5" t="s">
        <v>1142</v>
      </c>
      <c r="F338" s="245" t="s">
        <v>1143</v>
      </c>
      <c r="G338" s="167">
        <v>11000</v>
      </c>
    </row>
    <row r="339" spans="1:7" s="1" customFormat="1" ht="18.75" customHeight="1" x14ac:dyDescent="0.3">
      <c r="A339" s="233" t="s">
        <v>1161</v>
      </c>
      <c r="B339" s="234"/>
      <c r="C339" s="183"/>
      <c r="D339" s="184"/>
      <c r="E339" s="183"/>
      <c r="F339" s="183"/>
      <c r="G339" s="160"/>
    </row>
    <row r="340" spans="1:7" s="1" customFormat="1" ht="18.75" customHeight="1" x14ac:dyDescent="0.3">
      <c r="A340" s="233" t="s">
        <v>1162</v>
      </c>
      <c r="B340" s="234"/>
      <c r="C340" s="183"/>
      <c r="D340" s="184"/>
      <c r="E340" s="183"/>
      <c r="F340" s="183"/>
      <c r="G340" s="197">
        <f>SUM(G341:G357)</f>
        <v>12829.7</v>
      </c>
    </row>
    <row r="341" spans="1:7" s="47" customFormat="1" ht="35.25" customHeight="1" x14ac:dyDescent="0.25">
      <c r="A341" s="66">
        <f>A338+1</f>
        <v>310</v>
      </c>
      <c r="B341" s="67" t="s">
        <v>215</v>
      </c>
      <c r="C341" s="5" t="s">
        <v>99</v>
      </c>
      <c r="D341" s="29">
        <v>10</v>
      </c>
      <c r="E341" s="5" t="s">
        <v>1142</v>
      </c>
      <c r="F341" s="245" t="s">
        <v>1143</v>
      </c>
      <c r="G341" s="167">
        <v>330</v>
      </c>
    </row>
    <row r="342" spans="1:7" s="47" customFormat="1" ht="35.25" customHeight="1" x14ac:dyDescent="0.25">
      <c r="A342" s="66">
        <f t="shared" ref="A342:A378" si="13">A341+1</f>
        <v>311</v>
      </c>
      <c r="B342" s="67" t="s">
        <v>216</v>
      </c>
      <c r="C342" s="5" t="s">
        <v>99</v>
      </c>
      <c r="D342" s="29">
        <v>10</v>
      </c>
      <c r="E342" s="5" t="s">
        <v>1142</v>
      </c>
      <c r="F342" s="245" t="s">
        <v>1143</v>
      </c>
      <c r="G342" s="167">
        <v>330</v>
      </c>
    </row>
    <row r="343" spans="1:7" s="47" customFormat="1" ht="35.25" customHeight="1" x14ac:dyDescent="0.25">
      <c r="A343" s="66">
        <f t="shared" si="13"/>
        <v>312</v>
      </c>
      <c r="B343" s="67" t="s">
        <v>217</v>
      </c>
      <c r="C343" s="5" t="s">
        <v>99</v>
      </c>
      <c r="D343" s="29">
        <v>25</v>
      </c>
      <c r="E343" s="5" t="s">
        <v>1142</v>
      </c>
      <c r="F343" s="245" t="s">
        <v>1143</v>
      </c>
      <c r="G343" s="167">
        <v>962.5</v>
      </c>
    </row>
    <row r="344" spans="1:7" s="47" customFormat="1" ht="35.25" customHeight="1" x14ac:dyDescent="0.25">
      <c r="A344" s="66">
        <f t="shared" si="13"/>
        <v>313</v>
      </c>
      <c r="B344" s="67" t="s">
        <v>218</v>
      </c>
      <c r="C344" s="5" t="s">
        <v>99</v>
      </c>
      <c r="D344" s="29">
        <v>5</v>
      </c>
      <c r="E344" s="5" t="s">
        <v>1142</v>
      </c>
      <c r="F344" s="245" t="s">
        <v>1143</v>
      </c>
      <c r="G344" s="167">
        <v>297.00000000000006</v>
      </c>
    </row>
    <row r="345" spans="1:7" s="47" customFormat="1" ht="35.25" customHeight="1" x14ac:dyDescent="0.25">
      <c r="A345" s="66">
        <f t="shared" si="13"/>
        <v>314</v>
      </c>
      <c r="B345" s="67" t="s">
        <v>841</v>
      </c>
      <c r="C345" s="5" t="s">
        <v>99</v>
      </c>
      <c r="D345" s="29">
        <v>15</v>
      </c>
      <c r="E345" s="5" t="s">
        <v>1142</v>
      </c>
      <c r="F345" s="245" t="s">
        <v>1143</v>
      </c>
      <c r="G345" s="167">
        <v>990</v>
      </c>
    </row>
    <row r="346" spans="1:7" s="47" customFormat="1" ht="39" customHeight="1" x14ac:dyDescent="0.25">
      <c r="A346" s="66">
        <f t="shared" si="13"/>
        <v>315</v>
      </c>
      <c r="B346" s="67" t="s">
        <v>220</v>
      </c>
      <c r="C346" s="5" t="s">
        <v>99</v>
      </c>
      <c r="D346" s="29">
        <v>5</v>
      </c>
      <c r="E346" s="5" t="s">
        <v>1142</v>
      </c>
      <c r="F346" s="245" t="s">
        <v>1143</v>
      </c>
      <c r="G346" s="167">
        <v>1100.0000000000002</v>
      </c>
    </row>
    <row r="347" spans="1:7" s="47" customFormat="1" ht="39" customHeight="1" x14ac:dyDescent="0.25">
      <c r="A347" s="66">
        <f t="shared" si="13"/>
        <v>316</v>
      </c>
      <c r="B347" s="67" t="s">
        <v>221</v>
      </c>
      <c r="C347" s="5" t="s">
        <v>99</v>
      </c>
      <c r="D347" s="29">
        <v>5</v>
      </c>
      <c r="E347" s="5" t="s">
        <v>1142</v>
      </c>
      <c r="F347" s="245" t="s">
        <v>1143</v>
      </c>
      <c r="G347" s="167">
        <v>1100.0000000000002</v>
      </c>
    </row>
    <row r="348" spans="1:7" s="47" customFormat="1" ht="40.5" customHeight="1" x14ac:dyDescent="0.25">
      <c r="A348" s="66">
        <f t="shared" si="13"/>
        <v>317</v>
      </c>
      <c r="B348" s="67" t="s">
        <v>222</v>
      </c>
      <c r="C348" s="5" t="s">
        <v>99</v>
      </c>
      <c r="D348" s="29">
        <v>2</v>
      </c>
      <c r="E348" s="5" t="s">
        <v>1142</v>
      </c>
      <c r="F348" s="245" t="s">
        <v>1143</v>
      </c>
      <c r="G348" s="167">
        <v>550</v>
      </c>
    </row>
    <row r="349" spans="1:7" s="47" customFormat="1" ht="29.25" customHeight="1" x14ac:dyDescent="0.25">
      <c r="A349" s="66">
        <f t="shared" si="13"/>
        <v>318</v>
      </c>
      <c r="B349" s="67" t="s">
        <v>223</v>
      </c>
      <c r="C349" s="5" t="s">
        <v>99</v>
      </c>
      <c r="D349" s="29">
        <v>1</v>
      </c>
      <c r="E349" s="5" t="s">
        <v>1142</v>
      </c>
      <c r="F349" s="245" t="s">
        <v>1143</v>
      </c>
      <c r="G349" s="167">
        <v>275</v>
      </c>
    </row>
    <row r="350" spans="1:7" s="47" customFormat="1" ht="28.5" customHeight="1" x14ac:dyDescent="0.25">
      <c r="A350" s="66">
        <f t="shared" si="13"/>
        <v>319</v>
      </c>
      <c r="B350" s="67" t="s">
        <v>224</v>
      </c>
      <c r="C350" s="5" t="s">
        <v>99</v>
      </c>
      <c r="D350" s="29">
        <v>1</v>
      </c>
      <c r="E350" s="5" t="s">
        <v>1142</v>
      </c>
      <c r="F350" s="245" t="s">
        <v>1143</v>
      </c>
      <c r="G350" s="167">
        <v>330</v>
      </c>
    </row>
    <row r="351" spans="1:7" s="47" customFormat="1" ht="31.5" customHeight="1" x14ac:dyDescent="0.25">
      <c r="A351" s="188">
        <f t="shared" si="13"/>
        <v>320</v>
      </c>
      <c r="B351" s="189" t="s">
        <v>1538</v>
      </c>
      <c r="C351" s="190" t="s">
        <v>99</v>
      </c>
      <c r="D351" s="191">
        <v>2</v>
      </c>
      <c r="E351" s="190" t="s">
        <v>1142</v>
      </c>
      <c r="F351" s="246" t="s">
        <v>1143</v>
      </c>
      <c r="G351" s="194">
        <v>1795.2</v>
      </c>
    </row>
    <row r="352" spans="1:7" s="47" customFormat="1" ht="31.5" customHeight="1" x14ac:dyDescent="0.25">
      <c r="A352" s="66">
        <f t="shared" si="13"/>
        <v>321</v>
      </c>
      <c r="B352" s="67" t="s">
        <v>219</v>
      </c>
      <c r="C352" s="5" t="s">
        <v>99</v>
      </c>
      <c r="D352" s="29">
        <v>1</v>
      </c>
      <c r="E352" s="5" t="s">
        <v>1142</v>
      </c>
      <c r="F352" s="245" t="s">
        <v>1143</v>
      </c>
      <c r="G352" s="167">
        <v>440.00000000000006</v>
      </c>
    </row>
    <row r="353" spans="1:7" s="47" customFormat="1" ht="31.5" customHeight="1" x14ac:dyDescent="0.25">
      <c r="A353" s="66">
        <f t="shared" si="13"/>
        <v>322</v>
      </c>
      <c r="B353" s="67" t="s">
        <v>225</v>
      </c>
      <c r="C353" s="5" t="s">
        <v>99</v>
      </c>
      <c r="D353" s="29">
        <v>1</v>
      </c>
      <c r="E353" s="5" t="s">
        <v>1142</v>
      </c>
      <c r="F353" s="245" t="s">
        <v>1143</v>
      </c>
      <c r="G353" s="167">
        <v>605</v>
      </c>
    </row>
    <row r="354" spans="1:7" s="47" customFormat="1" ht="31.5" customHeight="1" x14ac:dyDescent="0.25">
      <c r="A354" s="66">
        <f t="shared" si="13"/>
        <v>323</v>
      </c>
      <c r="B354" s="67" t="s">
        <v>1307</v>
      </c>
      <c r="C354" s="5" t="s">
        <v>99</v>
      </c>
      <c r="D354" s="29">
        <v>1</v>
      </c>
      <c r="E354" s="5" t="s">
        <v>1142</v>
      </c>
      <c r="F354" s="245" t="s">
        <v>1143</v>
      </c>
      <c r="G354" s="167">
        <v>660</v>
      </c>
    </row>
    <row r="355" spans="1:7" s="48" customFormat="1" ht="31.5" customHeight="1" x14ac:dyDescent="0.25">
      <c r="A355" s="66">
        <f t="shared" si="13"/>
        <v>324</v>
      </c>
      <c r="B355" s="67" t="s">
        <v>1068</v>
      </c>
      <c r="C355" s="5" t="s">
        <v>99</v>
      </c>
      <c r="D355" s="29">
        <v>1</v>
      </c>
      <c r="E355" s="5" t="s">
        <v>1142</v>
      </c>
      <c r="F355" s="245" t="s">
        <v>1143</v>
      </c>
      <c r="G355" s="167">
        <v>660</v>
      </c>
    </row>
    <row r="356" spans="1:7" s="48" customFormat="1" ht="30" customHeight="1" x14ac:dyDescent="0.25">
      <c r="A356" s="66">
        <f>A355+1</f>
        <v>325</v>
      </c>
      <c r="B356" s="67" t="s">
        <v>1477</v>
      </c>
      <c r="C356" s="5" t="s">
        <v>99</v>
      </c>
      <c r="D356" s="29">
        <v>1</v>
      </c>
      <c r="E356" s="5" t="s">
        <v>1142</v>
      </c>
      <c r="F356" s="249" t="s">
        <v>1294</v>
      </c>
      <c r="G356" s="167">
        <v>1800</v>
      </c>
    </row>
    <row r="357" spans="1:7" s="47" customFormat="1" ht="22.5" customHeight="1" x14ac:dyDescent="0.25">
      <c r="A357" s="66">
        <f>A356+1</f>
        <v>326</v>
      </c>
      <c r="B357" s="67" t="s">
        <v>226</v>
      </c>
      <c r="C357" s="5" t="s">
        <v>99</v>
      </c>
      <c r="D357" s="29">
        <v>1</v>
      </c>
      <c r="E357" s="5" t="s">
        <v>1142</v>
      </c>
      <c r="F357" s="245" t="s">
        <v>1143</v>
      </c>
      <c r="G357" s="167">
        <v>605</v>
      </c>
    </row>
    <row r="358" spans="1:7" s="1" customFormat="1" ht="18.75" customHeight="1" x14ac:dyDescent="0.3">
      <c r="A358" s="233" t="s">
        <v>1368</v>
      </c>
      <c r="B358" s="234"/>
      <c r="C358" s="183"/>
      <c r="D358" s="184"/>
      <c r="E358" s="183"/>
      <c r="F358" s="183"/>
      <c r="G358" s="197">
        <f>SUM(G359:G367)</f>
        <v>11000</v>
      </c>
    </row>
    <row r="359" spans="1:7" s="47" customFormat="1" ht="30.75" customHeight="1" x14ac:dyDescent="0.25">
      <c r="A359" s="66">
        <f>A357+1</f>
        <v>327</v>
      </c>
      <c r="B359" s="67" t="s">
        <v>227</v>
      </c>
      <c r="C359" s="5" t="s">
        <v>99</v>
      </c>
      <c r="D359" s="29">
        <v>1</v>
      </c>
      <c r="E359" s="5" t="s">
        <v>1142</v>
      </c>
      <c r="F359" s="245" t="s">
        <v>1143</v>
      </c>
      <c r="G359" s="167">
        <v>1100</v>
      </c>
    </row>
    <row r="360" spans="1:7" s="47" customFormat="1" ht="30.75" customHeight="1" x14ac:dyDescent="0.25">
      <c r="A360" s="66">
        <f t="shared" si="13"/>
        <v>328</v>
      </c>
      <c r="B360" s="67" t="s">
        <v>228</v>
      </c>
      <c r="C360" s="5" t="s">
        <v>99</v>
      </c>
      <c r="D360" s="29">
        <v>1</v>
      </c>
      <c r="E360" s="5" t="s">
        <v>1142</v>
      </c>
      <c r="F360" s="245" t="s">
        <v>1143</v>
      </c>
      <c r="G360" s="167">
        <v>1100</v>
      </c>
    </row>
    <row r="361" spans="1:7" s="47" customFormat="1" ht="30.75" customHeight="1" x14ac:dyDescent="0.25">
      <c r="A361" s="66">
        <f t="shared" si="13"/>
        <v>329</v>
      </c>
      <c r="B361" s="67" t="s">
        <v>229</v>
      </c>
      <c r="C361" s="5" t="s">
        <v>99</v>
      </c>
      <c r="D361" s="29">
        <v>1</v>
      </c>
      <c r="E361" s="5" t="s">
        <v>1142</v>
      </c>
      <c r="F361" s="245" t="s">
        <v>1143</v>
      </c>
      <c r="G361" s="167">
        <v>1100</v>
      </c>
    </row>
    <row r="362" spans="1:7" s="47" customFormat="1" ht="30.75" customHeight="1" x14ac:dyDescent="0.25">
      <c r="A362" s="66">
        <f t="shared" si="13"/>
        <v>330</v>
      </c>
      <c r="B362" s="67" t="s">
        <v>230</v>
      </c>
      <c r="C362" s="5" t="s">
        <v>99</v>
      </c>
      <c r="D362" s="29">
        <v>1</v>
      </c>
      <c r="E362" s="5" t="s">
        <v>1142</v>
      </c>
      <c r="F362" s="245" t="s">
        <v>1143</v>
      </c>
      <c r="G362" s="167">
        <v>1100</v>
      </c>
    </row>
    <row r="363" spans="1:7" s="47" customFormat="1" ht="30.75" customHeight="1" x14ac:dyDescent="0.25">
      <c r="A363" s="66">
        <f t="shared" si="13"/>
        <v>331</v>
      </c>
      <c r="B363" s="67" t="s">
        <v>231</v>
      </c>
      <c r="C363" s="5" t="s">
        <v>99</v>
      </c>
      <c r="D363" s="29">
        <v>1</v>
      </c>
      <c r="E363" s="5" t="s">
        <v>1142</v>
      </c>
      <c r="F363" s="245" t="s">
        <v>1143</v>
      </c>
      <c r="G363" s="167">
        <v>1100</v>
      </c>
    </row>
    <row r="364" spans="1:7" s="47" customFormat="1" ht="42" customHeight="1" x14ac:dyDescent="0.25">
      <c r="A364" s="66">
        <f t="shared" si="13"/>
        <v>332</v>
      </c>
      <c r="B364" s="67" t="s">
        <v>232</v>
      </c>
      <c r="C364" s="5" t="s">
        <v>99</v>
      </c>
      <c r="D364" s="29">
        <v>1</v>
      </c>
      <c r="E364" s="5" t="s">
        <v>1142</v>
      </c>
      <c r="F364" s="245" t="s">
        <v>1143</v>
      </c>
      <c r="G364" s="167">
        <v>1320</v>
      </c>
    </row>
    <row r="365" spans="1:7" s="47" customFormat="1" ht="42" customHeight="1" x14ac:dyDescent="0.25">
      <c r="A365" s="66">
        <f t="shared" si="13"/>
        <v>333</v>
      </c>
      <c r="B365" s="67" t="s">
        <v>233</v>
      </c>
      <c r="C365" s="5" t="s">
        <v>99</v>
      </c>
      <c r="D365" s="29">
        <v>1</v>
      </c>
      <c r="E365" s="5" t="s">
        <v>1142</v>
      </c>
      <c r="F365" s="245" t="s">
        <v>1143</v>
      </c>
      <c r="G365" s="167">
        <v>1320</v>
      </c>
    </row>
    <row r="366" spans="1:7" s="47" customFormat="1" ht="42" customHeight="1" x14ac:dyDescent="0.25">
      <c r="A366" s="66">
        <f t="shared" si="13"/>
        <v>334</v>
      </c>
      <c r="B366" s="67" t="s">
        <v>234</v>
      </c>
      <c r="C366" s="5" t="s">
        <v>99</v>
      </c>
      <c r="D366" s="29">
        <v>1</v>
      </c>
      <c r="E366" s="5" t="s">
        <v>1142</v>
      </c>
      <c r="F366" s="245" t="s">
        <v>1143</v>
      </c>
      <c r="G366" s="167">
        <v>1320</v>
      </c>
    </row>
    <row r="367" spans="1:7" s="47" customFormat="1" ht="42" customHeight="1" x14ac:dyDescent="0.25">
      <c r="A367" s="66">
        <f t="shared" si="13"/>
        <v>335</v>
      </c>
      <c r="B367" s="67" t="s">
        <v>235</v>
      </c>
      <c r="C367" s="5" t="s">
        <v>99</v>
      </c>
      <c r="D367" s="29">
        <v>1</v>
      </c>
      <c r="E367" s="5" t="s">
        <v>1142</v>
      </c>
      <c r="F367" s="245" t="s">
        <v>1143</v>
      </c>
      <c r="G367" s="167">
        <v>1540.0000000000002</v>
      </c>
    </row>
    <row r="368" spans="1:7" s="1" customFormat="1" ht="18.75" customHeight="1" x14ac:dyDescent="0.3">
      <c r="A368" s="233" t="s">
        <v>1163</v>
      </c>
      <c r="B368" s="234"/>
      <c r="C368" s="183"/>
      <c r="D368" s="184"/>
      <c r="E368" s="183"/>
      <c r="F368" s="183"/>
      <c r="G368" s="197">
        <f>SUM(G369:G378)</f>
        <v>3740</v>
      </c>
    </row>
    <row r="369" spans="1:7" s="47" customFormat="1" ht="27.75" customHeight="1" x14ac:dyDescent="0.25">
      <c r="A369" s="66">
        <f>A367+1</f>
        <v>336</v>
      </c>
      <c r="B369" s="67" t="s">
        <v>236</v>
      </c>
      <c r="C369" s="5" t="s">
        <v>99</v>
      </c>
      <c r="D369" s="29">
        <v>1</v>
      </c>
      <c r="E369" s="5" t="s">
        <v>1142</v>
      </c>
      <c r="F369" s="245" t="s">
        <v>1143</v>
      </c>
      <c r="G369" s="167">
        <v>220.00000000000003</v>
      </c>
    </row>
    <row r="370" spans="1:7" s="47" customFormat="1" ht="21" customHeight="1" x14ac:dyDescent="0.25">
      <c r="A370" s="66">
        <f t="shared" si="13"/>
        <v>337</v>
      </c>
      <c r="B370" s="67" t="s">
        <v>237</v>
      </c>
      <c r="C370" s="5" t="s">
        <v>99</v>
      </c>
      <c r="D370" s="29">
        <v>1</v>
      </c>
      <c r="E370" s="5" t="s">
        <v>1142</v>
      </c>
      <c r="F370" s="245" t="s">
        <v>1143</v>
      </c>
      <c r="G370" s="167">
        <v>330</v>
      </c>
    </row>
    <row r="371" spans="1:7" s="47" customFormat="1" ht="21" customHeight="1" x14ac:dyDescent="0.25">
      <c r="A371" s="66">
        <f t="shared" si="13"/>
        <v>338</v>
      </c>
      <c r="B371" s="67" t="s">
        <v>238</v>
      </c>
      <c r="C371" s="5" t="s">
        <v>99</v>
      </c>
      <c r="D371" s="29">
        <v>1</v>
      </c>
      <c r="E371" s="5" t="s">
        <v>1142</v>
      </c>
      <c r="F371" s="245" t="s">
        <v>1143</v>
      </c>
      <c r="G371" s="167">
        <v>385.00000000000006</v>
      </c>
    </row>
    <row r="372" spans="1:7" s="47" customFormat="1" ht="30.75" customHeight="1" x14ac:dyDescent="0.25">
      <c r="A372" s="66">
        <f t="shared" si="13"/>
        <v>339</v>
      </c>
      <c r="B372" s="67" t="s">
        <v>239</v>
      </c>
      <c r="C372" s="5" t="s">
        <v>99</v>
      </c>
      <c r="D372" s="29">
        <v>1</v>
      </c>
      <c r="E372" s="5" t="s">
        <v>1142</v>
      </c>
      <c r="F372" s="245" t="s">
        <v>1143</v>
      </c>
      <c r="G372" s="167">
        <v>385.00000000000006</v>
      </c>
    </row>
    <row r="373" spans="1:7" s="47" customFormat="1" ht="29.25" customHeight="1" x14ac:dyDescent="0.25">
      <c r="A373" s="66">
        <f t="shared" si="13"/>
        <v>340</v>
      </c>
      <c r="B373" s="67" t="s">
        <v>240</v>
      </c>
      <c r="C373" s="5" t="s">
        <v>99</v>
      </c>
      <c r="D373" s="29">
        <v>1</v>
      </c>
      <c r="E373" s="5" t="s">
        <v>1142</v>
      </c>
      <c r="F373" s="245" t="s">
        <v>1143</v>
      </c>
      <c r="G373" s="167">
        <v>550</v>
      </c>
    </row>
    <row r="374" spans="1:7" s="47" customFormat="1" ht="30.75" customHeight="1" x14ac:dyDescent="0.25">
      <c r="A374" s="66">
        <f t="shared" si="13"/>
        <v>341</v>
      </c>
      <c r="B374" s="67" t="s">
        <v>241</v>
      </c>
      <c r="C374" s="5" t="s">
        <v>99</v>
      </c>
      <c r="D374" s="29">
        <v>1</v>
      </c>
      <c r="E374" s="5" t="s">
        <v>1142</v>
      </c>
      <c r="F374" s="245" t="s">
        <v>1143</v>
      </c>
      <c r="G374" s="167">
        <v>550</v>
      </c>
    </row>
    <row r="375" spans="1:7" s="47" customFormat="1" ht="21.75" customHeight="1" x14ac:dyDescent="0.25">
      <c r="A375" s="66">
        <f t="shared" si="13"/>
        <v>342</v>
      </c>
      <c r="B375" s="67" t="s">
        <v>242</v>
      </c>
      <c r="C375" s="5" t="s">
        <v>99</v>
      </c>
      <c r="D375" s="29">
        <v>1</v>
      </c>
      <c r="E375" s="5" t="s">
        <v>1142</v>
      </c>
      <c r="F375" s="245" t="s">
        <v>1143</v>
      </c>
      <c r="G375" s="167">
        <v>220.00000000000003</v>
      </c>
    </row>
    <row r="376" spans="1:7" s="47" customFormat="1" ht="21.75" customHeight="1" x14ac:dyDescent="0.25">
      <c r="A376" s="66">
        <f t="shared" si="13"/>
        <v>343</v>
      </c>
      <c r="B376" s="67" t="s">
        <v>243</v>
      </c>
      <c r="C376" s="5" t="s">
        <v>99</v>
      </c>
      <c r="D376" s="29">
        <v>1</v>
      </c>
      <c r="E376" s="5" t="s">
        <v>1142</v>
      </c>
      <c r="F376" s="245" t="s">
        <v>1143</v>
      </c>
      <c r="G376" s="167">
        <v>330</v>
      </c>
    </row>
    <row r="377" spans="1:7" s="47" customFormat="1" ht="21.75" customHeight="1" x14ac:dyDescent="0.25">
      <c r="A377" s="66">
        <f t="shared" si="13"/>
        <v>344</v>
      </c>
      <c r="B377" s="67" t="s">
        <v>244</v>
      </c>
      <c r="C377" s="5" t="s">
        <v>99</v>
      </c>
      <c r="D377" s="29">
        <v>1</v>
      </c>
      <c r="E377" s="5" t="s">
        <v>1142</v>
      </c>
      <c r="F377" s="245" t="s">
        <v>1143</v>
      </c>
      <c r="G377" s="167">
        <v>385.00000000000006</v>
      </c>
    </row>
    <row r="378" spans="1:7" s="47" customFormat="1" ht="21.75" customHeight="1" x14ac:dyDescent="0.25">
      <c r="A378" s="66">
        <f t="shared" si="13"/>
        <v>345</v>
      </c>
      <c r="B378" s="67" t="s">
        <v>245</v>
      </c>
      <c r="C378" s="5" t="s">
        <v>99</v>
      </c>
      <c r="D378" s="29">
        <v>1</v>
      </c>
      <c r="E378" s="5" t="s">
        <v>1142</v>
      </c>
      <c r="F378" s="245" t="s">
        <v>1143</v>
      </c>
      <c r="G378" s="167">
        <v>385.00000000000006</v>
      </c>
    </row>
    <row r="379" spans="1:7" s="1" customFormat="1" ht="18.75" customHeight="1" x14ac:dyDescent="0.3">
      <c r="A379" s="233" t="s">
        <v>1164</v>
      </c>
      <c r="B379" s="234"/>
      <c r="C379" s="234"/>
      <c r="D379" s="234"/>
      <c r="E379" s="234"/>
      <c r="F379" s="183"/>
      <c r="G379" s="197">
        <f>SUM(G380:G401)</f>
        <v>7786.3665000000019</v>
      </c>
    </row>
    <row r="380" spans="1:7" s="47" customFormat="1" ht="21.75" customHeight="1" x14ac:dyDescent="0.25">
      <c r="A380" s="66">
        <f>A378+1</f>
        <v>346</v>
      </c>
      <c r="B380" s="95" t="s">
        <v>246</v>
      </c>
      <c r="C380" s="5" t="s">
        <v>99</v>
      </c>
      <c r="D380" s="29">
        <f>10+30+50</f>
        <v>90</v>
      </c>
      <c r="E380" s="5" t="s">
        <v>1142</v>
      </c>
      <c r="F380" s="245" t="s">
        <v>1143</v>
      </c>
      <c r="G380" s="167">
        <v>326.70000000000005</v>
      </c>
    </row>
    <row r="381" spans="1:7" s="47" customFormat="1" ht="21.75" customHeight="1" x14ac:dyDescent="0.25">
      <c r="A381" s="66">
        <f t="shared" ref="A381:A394" si="14">A380+1</f>
        <v>347</v>
      </c>
      <c r="B381" s="67" t="s">
        <v>247</v>
      </c>
      <c r="C381" s="5" t="s">
        <v>99</v>
      </c>
      <c r="D381" s="29">
        <f>5+30+50</f>
        <v>85</v>
      </c>
      <c r="E381" s="5" t="s">
        <v>1142</v>
      </c>
      <c r="F381" s="245" t="s">
        <v>1143</v>
      </c>
      <c r="G381" s="167">
        <v>223.839</v>
      </c>
    </row>
    <row r="382" spans="1:7" s="47" customFormat="1" ht="21.75" customHeight="1" x14ac:dyDescent="0.25">
      <c r="A382" s="66">
        <f t="shared" si="14"/>
        <v>348</v>
      </c>
      <c r="B382" s="95" t="s">
        <v>248</v>
      </c>
      <c r="C382" s="5" t="s">
        <v>99</v>
      </c>
      <c r="D382" s="29">
        <f>5+20+50</f>
        <v>75</v>
      </c>
      <c r="E382" s="5" t="s">
        <v>1142</v>
      </c>
      <c r="F382" s="245" t="s">
        <v>1143</v>
      </c>
      <c r="G382" s="167">
        <v>223.81700000000004</v>
      </c>
    </row>
    <row r="383" spans="1:7" s="47" customFormat="1" ht="21.75" customHeight="1" x14ac:dyDescent="0.25">
      <c r="A383" s="66">
        <f t="shared" si="14"/>
        <v>349</v>
      </c>
      <c r="B383" s="95" t="s">
        <v>249</v>
      </c>
      <c r="C383" s="5" t="s">
        <v>99</v>
      </c>
      <c r="D383" s="29">
        <f>5+20</f>
        <v>25</v>
      </c>
      <c r="E383" s="5" t="s">
        <v>1142</v>
      </c>
      <c r="F383" s="245" t="s">
        <v>1143</v>
      </c>
      <c r="G383" s="167">
        <v>248.05</v>
      </c>
    </row>
    <row r="384" spans="1:7" s="47" customFormat="1" ht="21.75" customHeight="1" x14ac:dyDescent="0.25">
      <c r="A384" s="66">
        <f t="shared" si="14"/>
        <v>350</v>
      </c>
      <c r="B384" s="95" t="s">
        <v>250</v>
      </c>
      <c r="C384" s="5" t="s">
        <v>99</v>
      </c>
      <c r="D384" s="29">
        <f>50+5+20</f>
        <v>75</v>
      </c>
      <c r="E384" s="5" t="s">
        <v>1142</v>
      </c>
      <c r="F384" s="245" t="s">
        <v>1143</v>
      </c>
      <c r="G384" s="167">
        <v>229.92750000000004</v>
      </c>
    </row>
    <row r="385" spans="1:7" s="47" customFormat="1" ht="21.75" customHeight="1" x14ac:dyDescent="0.25">
      <c r="A385" s="66">
        <f t="shared" si="14"/>
        <v>351</v>
      </c>
      <c r="B385" s="67" t="s">
        <v>251</v>
      </c>
      <c r="C385" s="5" t="s">
        <v>99</v>
      </c>
      <c r="D385" s="29">
        <f>0.5+50+5+30</f>
        <v>85.5</v>
      </c>
      <c r="E385" s="5" t="s">
        <v>1142</v>
      </c>
      <c r="F385" s="245" t="s">
        <v>1143</v>
      </c>
      <c r="G385" s="167">
        <v>387.20000000000005</v>
      </c>
    </row>
    <row r="386" spans="1:7" s="47" customFormat="1" ht="21.75" customHeight="1" x14ac:dyDescent="0.25">
      <c r="A386" s="66">
        <f t="shared" si="14"/>
        <v>352</v>
      </c>
      <c r="B386" s="95" t="s">
        <v>252</v>
      </c>
      <c r="C386" s="5" t="s">
        <v>99</v>
      </c>
      <c r="D386" s="29">
        <v>8</v>
      </c>
      <c r="E386" s="5" t="s">
        <v>1142</v>
      </c>
      <c r="F386" s="245" t="s">
        <v>1143</v>
      </c>
      <c r="G386" s="167">
        <v>96.800000000000011</v>
      </c>
    </row>
    <row r="387" spans="1:7" s="47" customFormat="1" ht="21.75" customHeight="1" x14ac:dyDescent="0.25">
      <c r="A387" s="66">
        <f t="shared" si="14"/>
        <v>353</v>
      </c>
      <c r="B387" s="95" t="s">
        <v>253</v>
      </c>
      <c r="C387" s="5" t="s">
        <v>99</v>
      </c>
      <c r="D387" s="29">
        <v>10</v>
      </c>
      <c r="E387" s="5" t="s">
        <v>1142</v>
      </c>
      <c r="F387" s="245" t="s">
        <v>1143</v>
      </c>
      <c r="G387" s="167">
        <v>181.5</v>
      </c>
    </row>
    <row r="388" spans="1:7" s="47" customFormat="1" ht="25.5" x14ac:dyDescent="0.25">
      <c r="A388" s="66">
        <f t="shared" si="14"/>
        <v>354</v>
      </c>
      <c r="B388" s="95" t="s">
        <v>1010</v>
      </c>
      <c r="C388" s="5" t="s">
        <v>99</v>
      </c>
      <c r="D388" s="29">
        <v>8</v>
      </c>
      <c r="E388" s="5" t="s">
        <v>1142</v>
      </c>
      <c r="F388" s="245" t="s">
        <v>1143</v>
      </c>
      <c r="G388" s="167">
        <v>48.400000000000006</v>
      </c>
    </row>
    <row r="389" spans="1:7" s="47" customFormat="1" ht="30.75" customHeight="1" x14ac:dyDescent="0.25">
      <c r="A389" s="66">
        <f t="shared" si="14"/>
        <v>355</v>
      </c>
      <c r="B389" s="95" t="s">
        <v>1011</v>
      </c>
      <c r="C389" s="5" t="s">
        <v>99</v>
      </c>
      <c r="D389" s="29">
        <v>8</v>
      </c>
      <c r="E389" s="5" t="s">
        <v>1142</v>
      </c>
      <c r="F389" s="245" t="s">
        <v>1143</v>
      </c>
      <c r="G389" s="167">
        <v>48.400000000000006</v>
      </c>
    </row>
    <row r="390" spans="1:7" s="47" customFormat="1" ht="25.5" x14ac:dyDescent="0.25">
      <c r="A390" s="66">
        <f t="shared" si="14"/>
        <v>356</v>
      </c>
      <c r="B390" s="95" t="s">
        <v>1012</v>
      </c>
      <c r="C390" s="5" t="s">
        <v>99</v>
      </c>
      <c r="D390" s="29">
        <v>8</v>
      </c>
      <c r="E390" s="5" t="s">
        <v>1142</v>
      </c>
      <c r="F390" s="245" t="s">
        <v>1143</v>
      </c>
      <c r="G390" s="167">
        <v>60.500000000000007</v>
      </c>
    </row>
    <row r="391" spans="1:7" s="47" customFormat="1" ht="30.75" customHeight="1" x14ac:dyDescent="0.25">
      <c r="A391" s="66">
        <f t="shared" si="14"/>
        <v>357</v>
      </c>
      <c r="B391" s="95" t="s">
        <v>1013</v>
      </c>
      <c r="C391" s="5" t="s">
        <v>99</v>
      </c>
      <c r="D391" s="29">
        <v>6</v>
      </c>
      <c r="E391" s="5" t="s">
        <v>1142</v>
      </c>
      <c r="F391" s="245" t="s">
        <v>1143</v>
      </c>
      <c r="G391" s="167">
        <v>60.5</v>
      </c>
    </row>
    <row r="392" spans="1:7" s="47" customFormat="1" ht="25.5" x14ac:dyDescent="0.25">
      <c r="A392" s="66">
        <f t="shared" si="14"/>
        <v>358</v>
      </c>
      <c r="B392" s="95" t="s">
        <v>254</v>
      </c>
      <c r="C392" s="5" t="s">
        <v>99</v>
      </c>
      <c r="D392" s="29">
        <v>10</v>
      </c>
      <c r="E392" s="5" t="s">
        <v>1142</v>
      </c>
      <c r="F392" s="245" t="s">
        <v>1143</v>
      </c>
      <c r="G392" s="167">
        <v>96.8</v>
      </c>
    </row>
    <row r="393" spans="1:7" s="47" customFormat="1" ht="25.5" x14ac:dyDescent="0.25">
      <c r="A393" s="66">
        <f t="shared" si="14"/>
        <v>359</v>
      </c>
      <c r="B393" s="95" t="s">
        <v>255</v>
      </c>
      <c r="C393" s="5" t="s">
        <v>99</v>
      </c>
      <c r="D393" s="29">
        <v>10</v>
      </c>
      <c r="E393" s="5" t="s">
        <v>1142</v>
      </c>
      <c r="F393" s="245" t="s">
        <v>1143</v>
      </c>
      <c r="G393" s="167">
        <v>96.8</v>
      </c>
    </row>
    <row r="394" spans="1:7" s="47" customFormat="1" ht="25.5" x14ac:dyDescent="0.25">
      <c r="A394" s="66">
        <f t="shared" si="14"/>
        <v>360</v>
      </c>
      <c r="B394" s="95" t="s">
        <v>256</v>
      </c>
      <c r="C394" s="5" t="s">
        <v>99</v>
      </c>
      <c r="D394" s="29">
        <v>6</v>
      </c>
      <c r="E394" s="5" t="s">
        <v>1142</v>
      </c>
      <c r="F394" s="245" t="s">
        <v>1143</v>
      </c>
      <c r="G394" s="167">
        <v>90.750000000000014</v>
      </c>
    </row>
    <row r="395" spans="1:7" s="47" customFormat="1" ht="25.5" x14ac:dyDescent="0.25">
      <c r="A395" s="66">
        <f>A394+1</f>
        <v>361</v>
      </c>
      <c r="B395" s="95" t="s">
        <v>917</v>
      </c>
      <c r="C395" s="5" t="s">
        <v>99</v>
      </c>
      <c r="D395" s="29">
        <v>10</v>
      </c>
      <c r="E395" s="5" t="s">
        <v>1142</v>
      </c>
      <c r="F395" s="245" t="s">
        <v>1143</v>
      </c>
      <c r="G395" s="167">
        <v>90.75</v>
      </c>
    </row>
    <row r="396" spans="1:7" s="47" customFormat="1" ht="20.25" customHeight="1" x14ac:dyDescent="0.25">
      <c r="A396" s="66">
        <f t="shared" ref="A396:A401" si="15">A395+1</f>
        <v>362</v>
      </c>
      <c r="B396" s="95" t="s">
        <v>257</v>
      </c>
      <c r="C396" s="5" t="s">
        <v>99</v>
      </c>
      <c r="D396" s="29">
        <f>50+20</f>
        <v>70</v>
      </c>
      <c r="E396" s="5" t="s">
        <v>1142</v>
      </c>
      <c r="F396" s="245" t="s">
        <v>1143</v>
      </c>
      <c r="G396" s="167">
        <v>72.611000000000018</v>
      </c>
    </row>
    <row r="397" spans="1:7" s="47" customFormat="1" ht="20.25" customHeight="1" x14ac:dyDescent="0.25">
      <c r="A397" s="66">
        <f t="shared" si="15"/>
        <v>363</v>
      </c>
      <c r="B397" s="95" t="s">
        <v>258</v>
      </c>
      <c r="C397" s="5" t="s">
        <v>99</v>
      </c>
      <c r="D397" s="29">
        <f>50+20</f>
        <v>70</v>
      </c>
      <c r="E397" s="5" t="s">
        <v>1142</v>
      </c>
      <c r="F397" s="245" t="s">
        <v>1143</v>
      </c>
      <c r="G397" s="167">
        <v>72.611000000000018</v>
      </c>
    </row>
    <row r="398" spans="1:7" s="47" customFormat="1" ht="20.25" customHeight="1" x14ac:dyDescent="0.25">
      <c r="A398" s="66">
        <f t="shared" si="15"/>
        <v>364</v>
      </c>
      <c r="B398" s="95" t="s">
        <v>259</v>
      </c>
      <c r="C398" s="5" t="s">
        <v>99</v>
      </c>
      <c r="D398" s="29">
        <f>50+20</f>
        <v>70</v>
      </c>
      <c r="E398" s="5" t="s">
        <v>1142</v>
      </c>
      <c r="F398" s="245" t="s">
        <v>1143</v>
      </c>
      <c r="G398" s="167">
        <v>120.96700000000001</v>
      </c>
    </row>
    <row r="399" spans="1:7" s="47" customFormat="1" ht="20.25" customHeight="1" x14ac:dyDescent="0.25">
      <c r="A399" s="66">
        <f t="shared" si="15"/>
        <v>365</v>
      </c>
      <c r="B399" s="95" t="s">
        <v>260</v>
      </c>
      <c r="C399" s="5" t="s">
        <v>99</v>
      </c>
      <c r="D399" s="29">
        <f>50+20</f>
        <v>70</v>
      </c>
      <c r="E399" s="5" t="s">
        <v>1142</v>
      </c>
      <c r="F399" s="245" t="s">
        <v>1143</v>
      </c>
      <c r="G399" s="167">
        <v>145.22200000000004</v>
      </c>
    </row>
    <row r="400" spans="1:7" s="47" customFormat="1" ht="20.25" customHeight="1" x14ac:dyDescent="0.25">
      <c r="A400" s="66">
        <f t="shared" si="15"/>
        <v>366</v>
      </c>
      <c r="B400" s="95" t="s">
        <v>261</v>
      </c>
      <c r="C400" s="5" t="s">
        <v>99</v>
      </c>
      <c r="D400" s="29">
        <f>50+20</f>
        <v>70</v>
      </c>
      <c r="E400" s="5" t="s">
        <v>1142</v>
      </c>
      <c r="F400" s="245" t="s">
        <v>1143</v>
      </c>
      <c r="G400" s="167">
        <v>145.22200000000004</v>
      </c>
    </row>
    <row r="401" spans="1:7" s="47" customFormat="1" ht="20.25" customHeight="1" x14ac:dyDescent="0.25">
      <c r="A401" s="66">
        <f t="shared" si="15"/>
        <v>367</v>
      </c>
      <c r="B401" s="95" t="s">
        <v>262</v>
      </c>
      <c r="C401" s="5" t="s">
        <v>99</v>
      </c>
      <c r="D401" s="29">
        <f>1+20</f>
        <v>21</v>
      </c>
      <c r="E401" s="5" t="s">
        <v>1142</v>
      </c>
      <c r="F401" s="245" t="s">
        <v>1143</v>
      </c>
      <c r="G401" s="167">
        <v>4719.0000000000009</v>
      </c>
    </row>
    <row r="402" spans="1:7" s="1" customFormat="1" ht="18.75" customHeight="1" x14ac:dyDescent="0.3">
      <c r="A402" s="233" t="s">
        <v>1165</v>
      </c>
      <c r="B402" s="234"/>
      <c r="C402" s="183"/>
      <c r="D402" s="184"/>
      <c r="E402" s="183"/>
      <c r="F402" s="183"/>
      <c r="G402" s="160"/>
    </row>
    <row r="403" spans="1:7" s="1" customFormat="1" ht="18.75" customHeight="1" x14ac:dyDescent="0.3">
      <c r="A403" s="233" t="s">
        <v>1278</v>
      </c>
      <c r="B403" s="234"/>
      <c r="C403" s="234"/>
      <c r="D403" s="234"/>
      <c r="E403" s="234"/>
      <c r="F403" s="183"/>
      <c r="G403" s="197">
        <f>SUM(G404:G412)</f>
        <v>9557.9880000000012</v>
      </c>
    </row>
    <row r="404" spans="1:7" s="47" customFormat="1" ht="18.75" customHeight="1" x14ac:dyDescent="0.25">
      <c r="A404" s="66">
        <f>A401+1</f>
        <v>368</v>
      </c>
      <c r="B404" s="67" t="s">
        <v>263</v>
      </c>
      <c r="C404" s="5" t="s">
        <v>99</v>
      </c>
      <c r="D404" s="29">
        <f>30+10</f>
        <v>40</v>
      </c>
      <c r="E404" s="5" t="s">
        <v>1142</v>
      </c>
      <c r="F404" s="245" t="s">
        <v>1143</v>
      </c>
      <c r="G404" s="167">
        <v>1573</v>
      </c>
    </row>
    <row r="405" spans="1:7" s="47" customFormat="1" ht="18.75" customHeight="1" x14ac:dyDescent="0.25">
      <c r="A405" s="66">
        <f t="shared" ref="A405:A418" si="16">A404+1</f>
        <v>369</v>
      </c>
      <c r="B405" s="67" t="s">
        <v>264</v>
      </c>
      <c r="C405" s="5" t="s">
        <v>99</v>
      </c>
      <c r="D405" s="29">
        <f>10+10</f>
        <v>20</v>
      </c>
      <c r="E405" s="5" t="s">
        <v>1142</v>
      </c>
      <c r="F405" s="245" t="s">
        <v>1143</v>
      </c>
      <c r="G405" s="167">
        <v>770</v>
      </c>
    </row>
    <row r="406" spans="1:7" s="47" customFormat="1" ht="18.75" customHeight="1" x14ac:dyDescent="0.25">
      <c r="A406" s="66">
        <f t="shared" si="16"/>
        <v>370</v>
      </c>
      <c r="B406" s="67" t="s">
        <v>265</v>
      </c>
      <c r="C406" s="5" t="s">
        <v>99</v>
      </c>
      <c r="D406" s="29">
        <f>10+10</f>
        <v>20</v>
      </c>
      <c r="E406" s="5" t="s">
        <v>1142</v>
      </c>
      <c r="F406" s="245" t="s">
        <v>1143</v>
      </c>
      <c r="G406" s="167">
        <v>865.15</v>
      </c>
    </row>
    <row r="407" spans="1:7" s="47" customFormat="1" ht="18.75" customHeight="1" x14ac:dyDescent="0.25">
      <c r="A407" s="66">
        <f t="shared" si="16"/>
        <v>371</v>
      </c>
      <c r="B407" s="67" t="s">
        <v>266</v>
      </c>
      <c r="C407" s="5" t="s">
        <v>99</v>
      </c>
      <c r="D407" s="29">
        <f>10+10</f>
        <v>20</v>
      </c>
      <c r="E407" s="5" t="s">
        <v>1142</v>
      </c>
      <c r="F407" s="245" t="s">
        <v>1143</v>
      </c>
      <c r="G407" s="167">
        <v>3595.4380000000006</v>
      </c>
    </row>
    <row r="408" spans="1:7" s="47" customFormat="1" ht="18.75" customHeight="1" x14ac:dyDescent="0.25">
      <c r="A408" s="66">
        <f>A407+1</f>
        <v>372</v>
      </c>
      <c r="B408" s="67" t="s">
        <v>267</v>
      </c>
      <c r="C408" s="5" t="s">
        <v>99</v>
      </c>
      <c r="D408" s="29">
        <v>4</v>
      </c>
      <c r="E408" s="5" t="s">
        <v>1142</v>
      </c>
      <c r="F408" s="245" t="s">
        <v>1143</v>
      </c>
      <c r="G408" s="167">
        <v>484.00000000000006</v>
      </c>
    </row>
    <row r="409" spans="1:7" s="47" customFormat="1" ht="18.75" customHeight="1" x14ac:dyDescent="0.25">
      <c r="A409" s="66">
        <f t="shared" si="16"/>
        <v>373</v>
      </c>
      <c r="B409" s="67" t="s">
        <v>1014</v>
      </c>
      <c r="C409" s="5" t="s">
        <v>99</v>
      </c>
      <c r="D409" s="29">
        <v>2</v>
      </c>
      <c r="E409" s="5" t="s">
        <v>1142</v>
      </c>
      <c r="F409" s="245" t="s">
        <v>1143</v>
      </c>
      <c r="G409" s="167">
        <v>290.39999999999998</v>
      </c>
    </row>
    <row r="410" spans="1:7" s="47" customFormat="1" ht="18.75" customHeight="1" x14ac:dyDescent="0.25">
      <c r="A410" s="66">
        <f t="shared" si="16"/>
        <v>374</v>
      </c>
      <c r="B410" s="67" t="s">
        <v>268</v>
      </c>
      <c r="C410" s="5" t="s">
        <v>99</v>
      </c>
      <c r="D410" s="29">
        <v>4</v>
      </c>
      <c r="E410" s="5" t="s">
        <v>1142</v>
      </c>
      <c r="F410" s="245" t="s">
        <v>1143</v>
      </c>
      <c r="G410" s="167">
        <v>660</v>
      </c>
    </row>
    <row r="411" spans="1:7" s="47" customFormat="1" ht="18.75" customHeight="1" x14ac:dyDescent="0.25">
      <c r="A411" s="66">
        <f t="shared" si="16"/>
        <v>375</v>
      </c>
      <c r="B411" s="67" t="s">
        <v>269</v>
      </c>
      <c r="C411" s="5" t="s">
        <v>99</v>
      </c>
      <c r="D411" s="29">
        <v>4</v>
      </c>
      <c r="E411" s="17" t="s">
        <v>1142</v>
      </c>
      <c r="F411" s="245" t="s">
        <v>1143</v>
      </c>
      <c r="G411" s="167">
        <v>660</v>
      </c>
    </row>
    <row r="412" spans="1:7" s="47" customFormat="1" ht="18.75" customHeight="1" x14ac:dyDescent="0.25">
      <c r="A412" s="66">
        <f t="shared" si="16"/>
        <v>376</v>
      </c>
      <c r="B412" s="67" t="s">
        <v>270</v>
      </c>
      <c r="C412" s="5" t="s">
        <v>99</v>
      </c>
      <c r="D412" s="29">
        <v>4</v>
      </c>
      <c r="E412" s="17" t="s">
        <v>1142</v>
      </c>
      <c r="F412" s="245" t="s">
        <v>1143</v>
      </c>
      <c r="G412" s="167">
        <v>660</v>
      </c>
    </row>
    <row r="413" spans="1:7" s="1" customFormat="1" ht="22.5" customHeight="1" x14ac:dyDescent="0.3">
      <c r="A413" s="233" t="s">
        <v>1279</v>
      </c>
      <c r="B413" s="234"/>
      <c r="C413" s="183"/>
      <c r="D413" s="184"/>
      <c r="E413" s="183"/>
      <c r="F413" s="183"/>
      <c r="G413" s="197">
        <f>SUM(G414:G418)</f>
        <v>9840</v>
      </c>
    </row>
    <row r="414" spans="1:7" s="47" customFormat="1" ht="21" customHeight="1" x14ac:dyDescent="0.25">
      <c r="A414" s="85">
        <f>A412+1</f>
        <v>377</v>
      </c>
      <c r="B414" s="67" t="s">
        <v>271</v>
      </c>
      <c r="C414" s="5" t="s">
        <v>99</v>
      </c>
      <c r="D414" s="29">
        <f>2+4</f>
        <v>6</v>
      </c>
      <c r="E414" s="17" t="s">
        <v>1142</v>
      </c>
      <c r="F414" s="245" t="s">
        <v>1143</v>
      </c>
      <c r="G414" s="167">
        <v>1100</v>
      </c>
    </row>
    <row r="415" spans="1:7" s="47" customFormat="1" ht="21" customHeight="1" x14ac:dyDescent="0.25">
      <c r="A415" s="66">
        <f t="shared" si="16"/>
        <v>378</v>
      </c>
      <c r="B415" s="67" t="s">
        <v>272</v>
      </c>
      <c r="C415" s="5" t="s">
        <v>99</v>
      </c>
      <c r="D415" s="29">
        <f>2+2</f>
        <v>4</v>
      </c>
      <c r="E415" s="17" t="s">
        <v>1142</v>
      </c>
      <c r="F415" s="245" t="s">
        <v>1143</v>
      </c>
      <c r="G415" s="167">
        <v>770.00000000000011</v>
      </c>
    </row>
    <row r="416" spans="1:7" s="47" customFormat="1" ht="21" customHeight="1" x14ac:dyDescent="0.25">
      <c r="A416" s="66">
        <f t="shared" si="16"/>
        <v>379</v>
      </c>
      <c r="B416" s="67" t="s">
        <v>273</v>
      </c>
      <c r="C416" s="5" t="s">
        <v>99</v>
      </c>
      <c r="D416" s="29">
        <f>1+4</f>
        <v>5</v>
      </c>
      <c r="E416" s="17" t="s">
        <v>1142</v>
      </c>
      <c r="F416" s="245" t="s">
        <v>1143</v>
      </c>
      <c r="G416" s="167">
        <v>880</v>
      </c>
    </row>
    <row r="417" spans="1:7" s="47" customFormat="1" ht="21" customHeight="1" x14ac:dyDescent="0.25">
      <c r="A417" s="188">
        <f t="shared" si="16"/>
        <v>380</v>
      </c>
      <c r="B417" s="189" t="s">
        <v>274</v>
      </c>
      <c r="C417" s="190" t="s">
        <v>99</v>
      </c>
      <c r="D417" s="191">
        <v>3</v>
      </c>
      <c r="E417" s="199" t="s">
        <v>1142</v>
      </c>
      <c r="F417" s="246" t="s">
        <v>1143</v>
      </c>
      <c r="G417" s="192">
        <v>6210</v>
      </c>
    </row>
    <row r="418" spans="1:7" s="47" customFormat="1" ht="21" customHeight="1" x14ac:dyDescent="0.25">
      <c r="A418" s="66">
        <f t="shared" si="16"/>
        <v>381</v>
      </c>
      <c r="B418" s="67" t="s">
        <v>275</v>
      </c>
      <c r="C418" s="5" t="s">
        <v>99</v>
      </c>
      <c r="D418" s="29">
        <f>1+2</f>
        <v>3</v>
      </c>
      <c r="E418" s="17" t="s">
        <v>1142</v>
      </c>
      <c r="F418" s="245" t="s">
        <v>1143</v>
      </c>
      <c r="G418" s="167">
        <v>880.00000000000011</v>
      </c>
    </row>
    <row r="419" spans="1:7" s="1" customFormat="1" ht="18.75" customHeight="1" x14ac:dyDescent="0.3">
      <c r="A419" s="233" t="s">
        <v>1166</v>
      </c>
      <c r="B419" s="234"/>
      <c r="C419" s="234"/>
      <c r="D419" s="234"/>
      <c r="E419" s="234"/>
      <c r="F419" s="183"/>
      <c r="G419" s="197">
        <f>SUM(G420:G448)</f>
        <v>59144.250000000007</v>
      </c>
    </row>
    <row r="420" spans="1:7" s="47" customFormat="1" ht="33" customHeight="1" x14ac:dyDescent="0.25">
      <c r="A420" s="85">
        <f>A418+1</f>
        <v>382</v>
      </c>
      <c r="B420" s="67" t="s">
        <v>288</v>
      </c>
      <c r="C420" s="5" t="s">
        <v>99</v>
      </c>
      <c r="D420" s="29">
        <v>100</v>
      </c>
      <c r="E420" s="5" t="s">
        <v>1142</v>
      </c>
      <c r="F420" s="245" t="s">
        <v>1143</v>
      </c>
      <c r="G420" s="167">
        <v>13200</v>
      </c>
    </row>
    <row r="421" spans="1:7" s="47" customFormat="1" ht="21.75" customHeight="1" x14ac:dyDescent="0.25">
      <c r="A421" s="66">
        <f t="shared" ref="A421:A457" si="17">A420+1</f>
        <v>383</v>
      </c>
      <c r="B421" s="67" t="s">
        <v>289</v>
      </c>
      <c r="C421" s="5" t="s">
        <v>99</v>
      </c>
      <c r="D421" s="29">
        <v>10</v>
      </c>
      <c r="E421" s="17" t="s">
        <v>1142</v>
      </c>
      <c r="F421" s="245" t="s">
        <v>1143</v>
      </c>
      <c r="G421" s="167">
        <v>1210.0000000000002</v>
      </c>
    </row>
    <row r="422" spans="1:7" s="47" customFormat="1" x14ac:dyDescent="0.25">
      <c r="A422" s="66">
        <f t="shared" si="17"/>
        <v>384</v>
      </c>
      <c r="B422" s="67" t="s">
        <v>276</v>
      </c>
      <c r="C422" s="5" t="s">
        <v>99</v>
      </c>
      <c r="D422" s="29">
        <v>5</v>
      </c>
      <c r="E422" s="17" t="s">
        <v>1142</v>
      </c>
      <c r="F422" s="250" t="s">
        <v>1143</v>
      </c>
      <c r="G422" s="167">
        <v>605.00000000000011</v>
      </c>
    </row>
    <row r="423" spans="1:7" s="47" customFormat="1" x14ac:dyDescent="0.25">
      <c r="A423" s="66">
        <f t="shared" si="17"/>
        <v>385</v>
      </c>
      <c r="B423" s="67" t="s">
        <v>277</v>
      </c>
      <c r="C423" s="5" t="s">
        <v>99</v>
      </c>
      <c r="D423" s="29">
        <f>30+2</f>
        <v>32</v>
      </c>
      <c r="E423" s="17" t="s">
        <v>1142</v>
      </c>
      <c r="F423" s="250" t="s">
        <v>1143</v>
      </c>
      <c r="G423" s="167">
        <v>3300.0000000000005</v>
      </c>
    </row>
    <row r="424" spans="1:7" s="47" customFormat="1" x14ac:dyDescent="0.25">
      <c r="A424" s="66">
        <f t="shared" si="17"/>
        <v>386</v>
      </c>
      <c r="B424" s="67" t="s">
        <v>278</v>
      </c>
      <c r="C424" s="5" t="s">
        <v>99</v>
      </c>
      <c r="D424" s="29">
        <v>30</v>
      </c>
      <c r="E424" s="17" t="s">
        <v>1142</v>
      </c>
      <c r="F424" s="250" t="s">
        <v>1143</v>
      </c>
      <c r="G424" s="167">
        <v>3300.0000000000005</v>
      </c>
    </row>
    <row r="425" spans="1:7" s="47" customFormat="1" x14ac:dyDescent="0.25">
      <c r="A425" s="66">
        <f t="shared" si="17"/>
        <v>387</v>
      </c>
      <c r="B425" s="67" t="s">
        <v>279</v>
      </c>
      <c r="C425" s="5" t="s">
        <v>99</v>
      </c>
      <c r="D425" s="29">
        <f>5+20</f>
        <v>25</v>
      </c>
      <c r="E425" s="17" t="s">
        <v>1142</v>
      </c>
      <c r="F425" s="250" t="s">
        <v>1143</v>
      </c>
      <c r="G425" s="167">
        <v>3300</v>
      </c>
    </row>
    <row r="426" spans="1:7" s="47" customFormat="1" x14ac:dyDescent="0.25">
      <c r="A426" s="66">
        <f t="shared" si="17"/>
        <v>388</v>
      </c>
      <c r="B426" s="67" t="s">
        <v>280</v>
      </c>
      <c r="C426" s="5" t="s">
        <v>99</v>
      </c>
      <c r="D426" s="29">
        <f>20+5</f>
        <v>25</v>
      </c>
      <c r="E426" s="17" t="s">
        <v>1142</v>
      </c>
      <c r="F426" s="250" t="s">
        <v>1143</v>
      </c>
      <c r="G426" s="167">
        <v>3300</v>
      </c>
    </row>
    <row r="427" spans="1:7" s="47" customFormat="1" ht="18.75" customHeight="1" x14ac:dyDescent="0.25">
      <c r="A427" s="66">
        <f t="shared" si="17"/>
        <v>389</v>
      </c>
      <c r="B427" s="67" t="s">
        <v>287</v>
      </c>
      <c r="C427" s="5" t="s">
        <v>99</v>
      </c>
      <c r="D427" s="29">
        <v>1</v>
      </c>
      <c r="E427" s="17" t="s">
        <v>1142</v>
      </c>
      <c r="F427" s="250" t="s">
        <v>1143</v>
      </c>
      <c r="G427" s="167">
        <v>220.00000000000003</v>
      </c>
    </row>
    <row r="428" spans="1:7" s="47" customFormat="1" x14ac:dyDescent="0.25">
      <c r="A428" s="66">
        <f t="shared" si="17"/>
        <v>390</v>
      </c>
      <c r="B428" s="67" t="s">
        <v>281</v>
      </c>
      <c r="C428" s="5" t="s">
        <v>99</v>
      </c>
      <c r="D428" s="29">
        <f>20+3+2</f>
        <v>25</v>
      </c>
      <c r="E428" s="17" t="s">
        <v>1142</v>
      </c>
      <c r="F428" s="250" t="s">
        <v>1143</v>
      </c>
      <c r="G428" s="167">
        <v>3300</v>
      </c>
    </row>
    <row r="429" spans="1:7" s="47" customFormat="1" x14ac:dyDescent="0.25">
      <c r="A429" s="66">
        <f t="shared" si="17"/>
        <v>391</v>
      </c>
      <c r="B429" s="67" t="s">
        <v>282</v>
      </c>
      <c r="C429" s="5" t="s">
        <v>99</v>
      </c>
      <c r="D429" s="29">
        <f>10+4</f>
        <v>14</v>
      </c>
      <c r="E429" s="17" t="s">
        <v>1142</v>
      </c>
      <c r="F429" s="250" t="s">
        <v>1143</v>
      </c>
      <c r="G429" s="167">
        <v>3300.0000000000005</v>
      </c>
    </row>
    <row r="430" spans="1:7" s="47" customFormat="1" x14ac:dyDescent="0.25">
      <c r="A430" s="66">
        <f t="shared" si="17"/>
        <v>392</v>
      </c>
      <c r="B430" s="67" t="s">
        <v>283</v>
      </c>
      <c r="C430" s="5" t="s">
        <v>99</v>
      </c>
      <c r="D430" s="29">
        <v>10</v>
      </c>
      <c r="E430" s="17" t="s">
        <v>1142</v>
      </c>
      <c r="F430" s="250" t="s">
        <v>1143</v>
      </c>
      <c r="G430" s="167">
        <v>3300</v>
      </c>
    </row>
    <row r="431" spans="1:7" s="47" customFormat="1" x14ac:dyDescent="0.25">
      <c r="A431" s="66">
        <f t="shared" si="17"/>
        <v>393</v>
      </c>
      <c r="B431" s="67" t="s">
        <v>284</v>
      </c>
      <c r="C431" s="5" t="s">
        <v>99</v>
      </c>
      <c r="D431" s="29">
        <f>5+2</f>
        <v>7</v>
      </c>
      <c r="E431" s="17" t="s">
        <v>1142</v>
      </c>
      <c r="F431" s="250" t="s">
        <v>1143</v>
      </c>
      <c r="G431" s="167">
        <v>3300.0000000000005</v>
      </c>
    </row>
    <row r="432" spans="1:7" s="47" customFormat="1" x14ac:dyDescent="0.25">
      <c r="A432" s="66">
        <f t="shared" si="17"/>
        <v>394</v>
      </c>
      <c r="B432" s="67" t="s">
        <v>285</v>
      </c>
      <c r="C432" s="5" t="s">
        <v>99</v>
      </c>
      <c r="D432" s="29">
        <f>5+2</f>
        <v>7</v>
      </c>
      <c r="E432" s="17" t="s">
        <v>1142</v>
      </c>
      <c r="F432" s="250" t="s">
        <v>1143</v>
      </c>
      <c r="G432" s="167">
        <v>3300.0000000000005</v>
      </c>
    </row>
    <row r="433" spans="1:33" s="47" customFormat="1" x14ac:dyDescent="0.25">
      <c r="A433" s="66">
        <f t="shared" si="17"/>
        <v>395</v>
      </c>
      <c r="B433" s="67" t="s">
        <v>286</v>
      </c>
      <c r="C433" s="5" t="s">
        <v>99</v>
      </c>
      <c r="D433" s="29">
        <v>5</v>
      </c>
      <c r="E433" s="17" t="s">
        <v>1142</v>
      </c>
      <c r="F433" s="250" t="s">
        <v>1143</v>
      </c>
      <c r="G433" s="167">
        <v>3300</v>
      </c>
    </row>
    <row r="434" spans="1:33" s="47" customFormat="1" x14ac:dyDescent="0.25">
      <c r="A434" s="66">
        <f t="shared" si="17"/>
        <v>396</v>
      </c>
      <c r="B434" s="67" t="s">
        <v>1383</v>
      </c>
      <c r="C434" s="5" t="s">
        <v>99</v>
      </c>
      <c r="D434" s="29">
        <v>1</v>
      </c>
      <c r="E434" s="17" t="s">
        <v>1142</v>
      </c>
      <c r="F434" s="250" t="s">
        <v>1143</v>
      </c>
      <c r="G434" s="167">
        <v>3454.0000000000005</v>
      </c>
    </row>
    <row r="435" spans="1:33" s="47" customFormat="1" ht="25.5" x14ac:dyDescent="0.25">
      <c r="A435" s="66">
        <f t="shared" si="17"/>
        <v>397</v>
      </c>
      <c r="B435" s="67" t="s">
        <v>842</v>
      </c>
      <c r="C435" s="5" t="s">
        <v>99</v>
      </c>
      <c r="D435" s="29">
        <v>5</v>
      </c>
      <c r="E435" s="17" t="s">
        <v>1142</v>
      </c>
      <c r="F435" s="250" t="s">
        <v>1143</v>
      </c>
      <c r="G435" s="167">
        <v>1650</v>
      </c>
    </row>
    <row r="436" spans="1:33" s="61" customFormat="1" x14ac:dyDescent="0.25">
      <c r="A436" s="66">
        <f t="shared" si="17"/>
        <v>398</v>
      </c>
      <c r="B436" s="67" t="s">
        <v>1360</v>
      </c>
      <c r="C436" s="5" t="s">
        <v>99</v>
      </c>
      <c r="D436" s="29">
        <v>30</v>
      </c>
      <c r="E436" s="17" t="s">
        <v>1142</v>
      </c>
      <c r="F436" s="250" t="s">
        <v>1143</v>
      </c>
      <c r="G436" s="167">
        <v>3300.0000000000005</v>
      </c>
      <c r="H436" s="162"/>
      <c r="I436" s="162"/>
      <c r="J436" s="162"/>
      <c r="K436" s="162"/>
      <c r="L436" s="162"/>
      <c r="M436" s="162"/>
      <c r="N436" s="162"/>
      <c r="O436" s="162"/>
      <c r="P436" s="162"/>
      <c r="Q436" s="162"/>
      <c r="R436" s="162"/>
    </row>
    <row r="437" spans="1:33" s="47" customFormat="1" x14ac:dyDescent="0.25">
      <c r="A437" s="66">
        <f t="shared" si="17"/>
        <v>399</v>
      </c>
      <c r="B437" s="67" t="s">
        <v>291</v>
      </c>
      <c r="C437" s="5" t="s">
        <v>99</v>
      </c>
      <c r="D437" s="29">
        <f>50+10</f>
        <v>60</v>
      </c>
      <c r="E437" s="17" t="s">
        <v>1142</v>
      </c>
      <c r="F437" s="250" t="s">
        <v>1143</v>
      </c>
      <c r="G437" s="167">
        <v>660</v>
      </c>
    </row>
    <row r="438" spans="1:33" s="47" customFormat="1" ht="25.5" x14ac:dyDescent="0.25">
      <c r="A438" s="66">
        <f t="shared" si="17"/>
        <v>400</v>
      </c>
      <c r="B438" s="67" t="s">
        <v>290</v>
      </c>
      <c r="C438" s="5" t="s">
        <v>99</v>
      </c>
      <c r="D438" s="29">
        <f>5+10</f>
        <v>15</v>
      </c>
      <c r="E438" s="17" t="s">
        <v>1142</v>
      </c>
      <c r="F438" s="250" t="s">
        <v>1143</v>
      </c>
      <c r="G438" s="167">
        <v>181.50000000000003</v>
      </c>
    </row>
    <row r="439" spans="1:33" s="47" customFormat="1" x14ac:dyDescent="0.25">
      <c r="A439" s="66">
        <f t="shared" si="17"/>
        <v>401</v>
      </c>
      <c r="B439" s="67" t="s">
        <v>292</v>
      </c>
      <c r="C439" s="5" t="s">
        <v>99</v>
      </c>
      <c r="D439" s="29">
        <f>5+20</f>
        <v>25</v>
      </c>
      <c r="E439" s="17" t="s">
        <v>1142</v>
      </c>
      <c r="F439" s="250" t="s">
        <v>1143</v>
      </c>
      <c r="G439" s="167">
        <v>151.25000000000003</v>
      </c>
    </row>
    <row r="440" spans="1:33" s="47" customFormat="1" x14ac:dyDescent="0.25">
      <c r="A440" s="66">
        <f t="shared" si="17"/>
        <v>402</v>
      </c>
      <c r="B440" s="67" t="s">
        <v>293</v>
      </c>
      <c r="C440" s="5" t="s">
        <v>99</v>
      </c>
      <c r="D440" s="29">
        <f>5+20</f>
        <v>25</v>
      </c>
      <c r="E440" s="17" t="s">
        <v>1142</v>
      </c>
      <c r="F440" s="250" t="s">
        <v>1143</v>
      </c>
      <c r="G440" s="167">
        <v>157.30000000000007</v>
      </c>
    </row>
    <row r="441" spans="1:33" s="47" customFormat="1" x14ac:dyDescent="0.25">
      <c r="A441" s="66">
        <f t="shared" si="17"/>
        <v>403</v>
      </c>
      <c r="B441" s="67" t="s">
        <v>294</v>
      </c>
      <c r="C441" s="5" t="s">
        <v>99</v>
      </c>
      <c r="D441" s="29">
        <f>5+20</f>
        <v>25</v>
      </c>
      <c r="E441" s="17" t="s">
        <v>1142</v>
      </c>
      <c r="F441" s="250" t="s">
        <v>1143</v>
      </c>
      <c r="G441" s="167">
        <v>187.55000000000007</v>
      </c>
    </row>
    <row r="442" spans="1:33" s="47" customFormat="1" x14ac:dyDescent="0.25">
      <c r="A442" s="66">
        <f t="shared" si="17"/>
        <v>404</v>
      </c>
      <c r="B442" s="67" t="s">
        <v>295</v>
      </c>
      <c r="C442" s="5" t="s">
        <v>99</v>
      </c>
      <c r="D442" s="29">
        <f>5+10</f>
        <v>15</v>
      </c>
      <c r="E442" s="17" t="s">
        <v>1142</v>
      </c>
      <c r="F442" s="250" t="s">
        <v>1143</v>
      </c>
      <c r="G442" s="167">
        <v>193.6</v>
      </c>
    </row>
    <row r="443" spans="1:33" s="47" customFormat="1" x14ac:dyDescent="0.25">
      <c r="A443" s="66">
        <f t="shared" si="17"/>
        <v>405</v>
      </c>
      <c r="B443" s="67" t="s">
        <v>296</v>
      </c>
      <c r="C443" s="5" t="s">
        <v>99</v>
      </c>
      <c r="D443" s="29">
        <f>5+6</f>
        <v>11</v>
      </c>
      <c r="E443" s="17" t="s">
        <v>1142</v>
      </c>
      <c r="F443" s="250" t="s">
        <v>1143</v>
      </c>
      <c r="G443" s="167">
        <v>205.70000000000007</v>
      </c>
    </row>
    <row r="444" spans="1:33" s="47" customFormat="1" x14ac:dyDescent="0.25">
      <c r="A444" s="66">
        <f t="shared" si="17"/>
        <v>406</v>
      </c>
      <c r="B444" s="67" t="s">
        <v>297</v>
      </c>
      <c r="C444" s="5" t="s">
        <v>99</v>
      </c>
      <c r="D444" s="29">
        <f>5+10+10</f>
        <v>25</v>
      </c>
      <c r="E444" s="17" t="s">
        <v>1142</v>
      </c>
      <c r="F444" s="250" t="s">
        <v>1143</v>
      </c>
      <c r="G444" s="167">
        <v>308.55000000000007</v>
      </c>
    </row>
    <row r="445" spans="1:33" s="47" customFormat="1" x14ac:dyDescent="0.25">
      <c r="A445" s="66">
        <f t="shared" si="17"/>
        <v>407</v>
      </c>
      <c r="B445" s="67" t="s">
        <v>298</v>
      </c>
      <c r="C445" s="5" t="s">
        <v>99</v>
      </c>
      <c r="D445" s="29">
        <v>2</v>
      </c>
      <c r="E445" s="17" t="s">
        <v>1142</v>
      </c>
      <c r="F445" s="250" t="s">
        <v>1143</v>
      </c>
      <c r="G445" s="167">
        <v>96.800000000000011</v>
      </c>
    </row>
    <row r="446" spans="1:33" s="47" customFormat="1" x14ac:dyDescent="0.25">
      <c r="A446" s="66">
        <f t="shared" si="17"/>
        <v>408</v>
      </c>
      <c r="B446" s="67" t="s">
        <v>299</v>
      </c>
      <c r="C446" s="5" t="s">
        <v>99</v>
      </c>
      <c r="D446" s="29">
        <v>2</v>
      </c>
      <c r="E446" s="17" t="s">
        <v>1142</v>
      </c>
      <c r="F446" s="250" t="s">
        <v>1143</v>
      </c>
      <c r="G446" s="167">
        <v>121.00000000000003</v>
      </c>
    </row>
    <row r="447" spans="1:33" s="60" customFormat="1" x14ac:dyDescent="0.25">
      <c r="A447" s="75">
        <f t="shared" si="17"/>
        <v>409</v>
      </c>
      <c r="B447" s="67" t="s">
        <v>1362</v>
      </c>
      <c r="C447" s="5" t="s">
        <v>99</v>
      </c>
      <c r="D447" s="76">
        <v>2</v>
      </c>
      <c r="E447" s="17" t="s">
        <v>1142</v>
      </c>
      <c r="F447" s="250" t="s">
        <v>1143</v>
      </c>
      <c r="G447" s="167">
        <v>121.00000000000003</v>
      </c>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row>
    <row r="448" spans="1:33" s="60" customFormat="1" x14ac:dyDescent="0.25">
      <c r="A448" s="75">
        <f t="shared" si="17"/>
        <v>410</v>
      </c>
      <c r="B448" s="67" t="s">
        <v>1361</v>
      </c>
      <c r="C448" s="5" t="s">
        <v>99</v>
      </c>
      <c r="D448" s="76">
        <v>2</v>
      </c>
      <c r="E448" s="17" t="s">
        <v>1142</v>
      </c>
      <c r="F448" s="250" t="s">
        <v>1143</v>
      </c>
      <c r="G448" s="167">
        <v>121.00000000000003</v>
      </c>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row>
    <row r="449" spans="1:7" s="1" customFormat="1" ht="18.75" customHeight="1" x14ac:dyDescent="0.3">
      <c r="A449" s="233" t="s">
        <v>1167</v>
      </c>
      <c r="B449" s="234"/>
      <c r="C449" s="234"/>
      <c r="D449" s="234"/>
      <c r="E449" s="237"/>
      <c r="F449" s="251"/>
      <c r="G449" s="197">
        <f>SUM(G450:G457)</f>
        <v>5891.3300000000008</v>
      </c>
    </row>
    <row r="450" spans="1:7" s="47" customFormat="1" ht="12" customHeight="1" x14ac:dyDescent="0.25">
      <c r="A450" s="66">
        <f>A448+1</f>
        <v>411</v>
      </c>
      <c r="B450" s="67" t="s">
        <v>789</v>
      </c>
      <c r="C450" s="5" t="s">
        <v>325</v>
      </c>
      <c r="D450" s="29">
        <v>2</v>
      </c>
      <c r="E450" s="17" t="s">
        <v>1142</v>
      </c>
      <c r="F450" s="250" t="s">
        <v>1143</v>
      </c>
      <c r="G450" s="167">
        <v>786.50000000000011</v>
      </c>
    </row>
    <row r="451" spans="1:7" s="47" customFormat="1" x14ac:dyDescent="0.25">
      <c r="A451" s="66">
        <f t="shared" si="17"/>
        <v>412</v>
      </c>
      <c r="B451" s="67" t="s">
        <v>304</v>
      </c>
      <c r="C451" s="5" t="s">
        <v>1048</v>
      </c>
      <c r="D451" s="29">
        <v>1250</v>
      </c>
      <c r="E451" s="17" t="s">
        <v>1140</v>
      </c>
      <c r="F451" s="250" t="s">
        <v>1143</v>
      </c>
      <c r="G451" s="167">
        <v>200</v>
      </c>
    </row>
    <row r="452" spans="1:7" s="47" customFormat="1" x14ac:dyDescent="0.25">
      <c r="A452" s="66">
        <f t="shared" si="17"/>
        <v>413</v>
      </c>
      <c r="B452" s="67" t="s">
        <v>306</v>
      </c>
      <c r="C452" s="5" t="s">
        <v>1048</v>
      </c>
      <c r="D452" s="29">
        <v>20</v>
      </c>
      <c r="E452" s="17" t="s">
        <v>1140</v>
      </c>
      <c r="F452" s="250" t="s">
        <v>1143</v>
      </c>
      <c r="G452" s="167">
        <v>1101.1000000000001</v>
      </c>
    </row>
    <row r="453" spans="1:7" s="47" customFormat="1" ht="15.75" x14ac:dyDescent="0.25">
      <c r="A453" s="66">
        <f t="shared" si="17"/>
        <v>414</v>
      </c>
      <c r="B453" s="67" t="s">
        <v>303</v>
      </c>
      <c r="C453" s="5" t="s">
        <v>1373</v>
      </c>
      <c r="D453" s="29">
        <v>870</v>
      </c>
      <c r="E453" s="17" t="s">
        <v>1140</v>
      </c>
      <c r="F453" s="250" t="s">
        <v>1143</v>
      </c>
      <c r="G453" s="167">
        <v>400</v>
      </c>
    </row>
    <row r="454" spans="1:7" s="47" customFormat="1" x14ac:dyDescent="0.25">
      <c r="A454" s="66">
        <f t="shared" si="17"/>
        <v>415</v>
      </c>
      <c r="B454" s="67" t="s">
        <v>305</v>
      </c>
      <c r="C454" s="5" t="s">
        <v>1048</v>
      </c>
      <c r="D454" s="29">
        <v>50</v>
      </c>
      <c r="E454" s="17" t="s">
        <v>1142</v>
      </c>
      <c r="F454" s="250" t="s">
        <v>1143</v>
      </c>
      <c r="G454" s="167">
        <v>786.50000000000023</v>
      </c>
    </row>
    <row r="455" spans="1:7" s="47" customFormat="1" x14ac:dyDescent="0.25">
      <c r="A455" s="66">
        <f t="shared" si="17"/>
        <v>416</v>
      </c>
      <c r="B455" s="67" t="s">
        <v>302</v>
      </c>
      <c r="C455" s="5" t="s">
        <v>1048</v>
      </c>
      <c r="D455" s="29">
        <f>20+10+50</f>
        <v>80</v>
      </c>
      <c r="E455" s="17" t="s">
        <v>1140</v>
      </c>
      <c r="F455" s="250" t="s">
        <v>1143</v>
      </c>
      <c r="G455" s="167">
        <v>72.600000000000023</v>
      </c>
    </row>
    <row r="456" spans="1:7" s="47" customFormat="1" x14ac:dyDescent="0.25">
      <c r="A456" s="66">
        <f t="shared" si="17"/>
        <v>417</v>
      </c>
      <c r="B456" s="67" t="s">
        <v>300</v>
      </c>
      <c r="C456" s="5" t="s">
        <v>20</v>
      </c>
      <c r="D456" s="29">
        <f>240+480+200+1500+500+0.5+100</f>
        <v>3020.5</v>
      </c>
      <c r="E456" s="17" t="s">
        <v>1140</v>
      </c>
      <c r="F456" s="250" t="s">
        <v>1143</v>
      </c>
      <c r="G456" s="167">
        <v>2129.6000000000004</v>
      </c>
    </row>
    <row r="457" spans="1:7" s="47" customFormat="1" x14ac:dyDescent="0.25">
      <c r="A457" s="66">
        <f t="shared" si="17"/>
        <v>418</v>
      </c>
      <c r="B457" s="67" t="s">
        <v>301</v>
      </c>
      <c r="C457" s="5" t="s">
        <v>1048</v>
      </c>
      <c r="D457" s="29">
        <f>110+10+40+50+50</f>
        <v>260</v>
      </c>
      <c r="E457" s="17" t="s">
        <v>1140</v>
      </c>
      <c r="F457" s="250" t="s">
        <v>1143</v>
      </c>
      <c r="G457" s="167">
        <v>415.03000000000014</v>
      </c>
    </row>
    <row r="458" spans="1:7" s="1" customFormat="1" ht="18.75" customHeight="1" x14ac:dyDescent="0.3">
      <c r="A458" s="233" t="s">
        <v>1168</v>
      </c>
      <c r="B458" s="234"/>
      <c r="C458" s="183"/>
      <c r="D458" s="184"/>
      <c r="E458" s="183"/>
      <c r="F458" s="251"/>
      <c r="G458" s="197">
        <f>SUM(G459:G476)</f>
        <v>46726.8318</v>
      </c>
    </row>
    <row r="459" spans="1:7" s="47" customFormat="1" x14ac:dyDescent="0.25">
      <c r="A459" s="66">
        <f>A457+1</f>
        <v>419</v>
      </c>
      <c r="B459" s="67" t="s">
        <v>307</v>
      </c>
      <c r="C459" s="5" t="s">
        <v>1048</v>
      </c>
      <c r="D459" s="29">
        <f>30+20+100</f>
        <v>150</v>
      </c>
      <c r="E459" s="17" t="s">
        <v>1142</v>
      </c>
      <c r="F459" s="250" t="s">
        <v>1143</v>
      </c>
      <c r="G459" s="167">
        <v>220</v>
      </c>
    </row>
    <row r="460" spans="1:7" s="47" customFormat="1" x14ac:dyDescent="0.25">
      <c r="A460" s="66">
        <f t="shared" ref="A460:A466" si="18">A459+1</f>
        <v>420</v>
      </c>
      <c r="B460" s="67" t="s">
        <v>308</v>
      </c>
      <c r="C460" s="5" t="s">
        <v>1048</v>
      </c>
      <c r="D460" s="29">
        <f>10+20+50</f>
        <v>80</v>
      </c>
      <c r="E460" s="17" t="s">
        <v>1142</v>
      </c>
      <c r="F460" s="250" t="s">
        <v>1143</v>
      </c>
      <c r="G460" s="167">
        <v>185.13000000000005</v>
      </c>
    </row>
    <row r="461" spans="1:7" s="47" customFormat="1" x14ac:dyDescent="0.25">
      <c r="A461" s="66">
        <f t="shared" si="18"/>
        <v>421</v>
      </c>
      <c r="B461" s="67" t="s">
        <v>309</v>
      </c>
      <c r="C461" s="5" t="s">
        <v>1048</v>
      </c>
      <c r="D461" s="29">
        <v>50</v>
      </c>
      <c r="E461" s="17" t="s">
        <v>1142</v>
      </c>
      <c r="F461" s="250" t="s">
        <v>1143</v>
      </c>
      <c r="G461" s="167">
        <v>181.50000000000006</v>
      </c>
    </row>
    <row r="462" spans="1:7" s="47" customFormat="1" ht="27" customHeight="1" x14ac:dyDescent="0.25">
      <c r="A462" s="66">
        <f t="shared" si="18"/>
        <v>422</v>
      </c>
      <c r="B462" s="67" t="s">
        <v>310</v>
      </c>
      <c r="C462" s="5" t="s">
        <v>1048</v>
      </c>
      <c r="D462" s="29">
        <v>20</v>
      </c>
      <c r="E462" s="17" t="s">
        <v>1142</v>
      </c>
      <c r="F462" s="250" t="s">
        <v>1143</v>
      </c>
      <c r="G462" s="167">
        <v>19.360000000000007</v>
      </c>
    </row>
    <row r="463" spans="1:7" s="47" customFormat="1" ht="18" customHeight="1" x14ac:dyDescent="0.25">
      <c r="A463" s="66">
        <f t="shared" si="18"/>
        <v>423</v>
      </c>
      <c r="B463" s="67" t="s">
        <v>905</v>
      </c>
      <c r="C463" s="5" t="s">
        <v>311</v>
      </c>
      <c r="D463" s="29">
        <f>20+60+100+50</f>
        <v>230</v>
      </c>
      <c r="E463" s="17" t="s">
        <v>1142</v>
      </c>
      <c r="F463" s="250" t="s">
        <v>1143</v>
      </c>
      <c r="G463" s="167">
        <v>61.710000000000008</v>
      </c>
    </row>
    <row r="464" spans="1:7" s="47" customFormat="1" ht="20.25" customHeight="1" x14ac:dyDescent="0.25">
      <c r="A464" s="66">
        <f>A463+1</f>
        <v>424</v>
      </c>
      <c r="B464" s="67" t="s">
        <v>1308</v>
      </c>
      <c r="C464" s="5" t="s">
        <v>20</v>
      </c>
      <c r="D464" s="29">
        <v>20</v>
      </c>
      <c r="E464" s="17" t="s">
        <v>1142</v>
      </c>
      <c r="F464" s="250" t="s">
        <v>1143</v>
      </c>
      <c r="G464" s="167">
        <v>193.6</v>
      </c>
    </row>
    <row r="465" spans="1:7" s="47" customFormat="1" ht="34.5" customHeight="1" x14ac:dyDescent="0.25">
      <c r="A465" s="66">
        <f>A464+1</f>
        <v>425</v>
      </c>
      <c r="B465" s="67" t="s">
        <v>1304</v>
      </c>
      <c r="C465" s="5" t="s">
        <v>1048</v>
      </c>
      <c r="D465" s="29">
        <v>50</v>
      </c>
      <c r="E465" s="17" t="s">
        <v>1142</v>
      </c>
      <c r="F465" s="250" t="s">
        <v>1143</v>
      </c>
      <c r="G465" s="167">
        <v>110</v>
      </c>
    </row>
    <row r="466" spans="1:7" s="47" customFormat="1" x14ac:dyDescent="0.25">
      <c r="A466" s="66">
        <f t="shared" si="18"/>
        <v>426</v>
      </c>
      <c r="B466" s="67" t="s">
        <v>868</v>
      </c>
      <c r="C466" s="5" t="s">
        <v>1048</v>
      </c>
      <c r="D466" s="29">
        <v>50</v>
      </c>
      <c r="E466" s="17" t="s">
        <v>1142</v>
      </c>
      <c r="F466" s="250" t="s">
        <v>1143</v>
      </c>
      <c r="G466" s="167">
        <v>332.75000000000011</v>
      </c>
    </row>
    <row r="467" spans="1:7" s="47" customFormat="1" x14ac:dyDescent="0.25">
      <c r="A467" s="66">
        <f>A466+1</f>
        <v>427</v>
      </c>
      <c r="B467" s="67" t="s">
        <v>312</v>
      </c>
      <c r="C467" s="5" t="s">
        <v>20</v>
      </c>
      <c r="D467" s="29">
        <f>5+10+120</f>
        <v>135</v>
      </c>
      <c r="E467" s="17" t="s">
        <v>1142</v>
      </c>
      <c r="F467" s="250" t="s">
        <v>1143</v>
      </c>
      <c r="G467" s="167">
        <v>145.19999999999999</v>
      </c>
    </row>
    <row r="468" spans="1:7" s="47" customFormat="1" x14ac:dyDescent="0.25">
      <c r="A468" s="66">
        <f t="shared" ref="A468:A476" si="19">A467+1</f>
        <v>428</v>
      </c>
      <c r="B468" s="67" t="s">
        <v>313</v>
      </c>
      <c r="C468" s="5" t="s">
        <v>57</v>
      </c>
      <c r="D468" s="29">
        <f>300+20</f>
        <v>320</v>
      </c>
      <c r="E468" s="17" t="s">
        <v>1142</v>
      </c>
      <c r="F468" s="250" t="s">
        <v>1143</v>
      </c>
      <c r="G468" s="167">
        <v>871.2</v>
      </c>
    </row>
    <row r="469" spans="1:7" s="47" customFormat="1" x14ac:dyDescent="0.25">
      <c r="A469" s="66">
        <f t="shared" si="19"/>
        <v>429</v>
      </c>
      <c r="B469" s="67" t="s">
        <v>314</v>
      </c>
      <c r="C469" s="5" t="s">
        <v>20</v>
      </c>
      <c r="D469" s="29">
        <v>300</v>
      </c>
      <c r="E469" s="17" t="s">
        <v>1142</v>
      </c>
      <c r="F469" s="250" t="s">
        <v>1143</v>
      </c>
      <c r="G469" s="167">
        <v>412.5</v>
      </c>
    </row>
    <row r="470" spans="1:7" s="47" customFormat="1" x14ac:dyDescent="0.25">
      <c r="A470" s="66">
        <f t="shared" si="19"/>
        <v>430</v>
      </c>
      <c r="B470" s="67" t="s">
        <v>315</v>
      </c>
      <c r="C470" s="5" t="s">
        <v>20</v>
      </c>
      <c r="D470" s="29">
        <f>40+40+20+455</f>
        <v>555</v>
      </c>
      <c r="E470" s="17" t="s">
        <v>1142</v>
      </c>
      <c r="F470" s="250" t="s">
        <v>1143</v>
      </c>
      <c r="G470" s="167">
        <v>242.00000000000009</v>
      </c>
    </row>
    <row r="471" spans="1:7" s="47" customFormat="1" ht="20.25" customHeight="1" x14ac:dyDescent="0.25">
      <c r="A471" s="66">
        <f t="shared" si="19"/>
        <v>431</v>
      </c>
      <c r="B471" s="67" t="s">
        <v>316</v>
      </c>
      <c r="C471" s="5" t="s">
        <v>20</v>
      </c>
      <c r="D471" s="29">
        <f>150+200+1700+100</f>
        <v>2150</v>
      </c>
      <c r="E471" s="17" t="s">
        <v>1142</v>
      </c>
      <c r="F471" s="250" t="s">
        <v>1143</v>
      </c>
      <c r="G471" s="167">
        <v>1633.5000000000005</v>
      </c>
    </row>
    <row r="472" spans="1:7" s="47" customFormat="1" ht="24.75" customHeight="1" x14ac:dyDescent="0.25">
      <c r="A472" s="66">
        <f t="shared" si="19"/>
        <v>432</v>
      </c>
      <c r="B472" s="67" t="s">
        <v>317</v>
      </c>
      <c r="C472" s="5" t="s">
        <v>0</v>
      </c>
      <c r="D472" s="29">
        <f>0.2+100+0.6+4+2</f>
        <v>106.8</v>
      </c>
      <c r="E472" s="17" t="s">
        <v>1142</v>
      </c>
      <c r="F472" s="250" t="s">
        <v>1143</v>
      </c>
      <c r="G472" s="167">
        <v>31726.2</v>
      </c>
    </row>
    <row r="473" spans="1:7" s="47" customFormat="1" x14ac:dyDescent="0.25">
      <c r="A473" s="66">
        <f t="shared" si="19"/>
        <v>433</v>
      </c>
      <c r="B473" s="67" t="s">
        <v>318</v>
      </c>
      <c r="C473" s="5" t="s">
        <v>160</v>
      </c>
      <c r="D473" s="29">
        <f>2+10</f>
        <v>12</v>
      </c>
      <c r="E473" s="17" t="s">
        <v>1142</v>
      </c>
      <c r="F473" s="250" t="s">
        <v>1143</v>
      </c>
      <c r="G473" s="167">
        <v>314.60000000000002</v>
      </c>
    </row>
    <row r="474" spans="1:7" s="47" customFormat="1" x14ac:dyDescent="0.25">
      <c r="A474" s="66">
        <f t="shared" si="19"/>
        <v>434</v>
      </c>
      <c r="B474" s="67" t="s">
        <v>319</v>
      </c>
      <c r="C474" s="5" t="s">
        <v>1048</v>
      </c>
      <c r="D474" s="29">
        <f>10+50</f>
        <v>60</v>
      </c>
      <c r="E474" s="17" t="s">
        <v>1142</v>
      </c>
      <c r="F474" s="250" t="s">
        <v>1143</v>
      </c>
      <c r="G474" s="167">
        <v>9680.0000000000018</v>
      </c>
    </row>
    <row r="475" spans="1:7" s="47" customFormat="1" ht="19.5" customHeight="1" x14ac:dyDescent="0.25">
      <c r="A475" s="66">
        <f t="shared" si="19"/>
        <v>435</v>
      </c>
      <c r="B475" s="67" t="s">
        <v>320</v>
      </c>
      <c r="C475" s="5" t="s">
        <v>99</v>
      </c>
      <c r="D475" s="29">
        <f>100+5+20</f>
        <v>125</v>
      </c>
      <c r="E475" s="17" t="s">
        <v>1142</v>
      </c>
      <c r="F475" s="250" t="s">
        <v>1143</v>
      </c>
      <c r="G475" s="167">
        <v>246.33180000000007</v>
      </c>
    </row>
    <row r="476" spans="1:7" s="47" customFormat="1" x14ac:dyDescent="0.25">
      <c r="A476" s="66">
        <f t="shared" si="19"/>
        <v>436</v>
      </c>
      <c r="B476" s="67" t="s">
        <v>321</v>
      </c>
      <c r="C476" s="5" t="s">
        <v>1048</v>
      </c>
      <c r="D476" s="29">
        <f>10+20</f>
        <v>30</v>
      </c>
      <c r="E476" s="17" t="s">
        <v>1142</v>
      </c>
      <c r="F476" s="250" t="s">
        <v>1143</v>
      </c>
      <c r="G476" s="167">
        <v>151.25000000000003</v>
      </c>
    </row>
    <row r="477" spans="1:7" s="1" customFormat="1" ht="18.75" customHeight="1" x14ac:dyDescent="0.3">
      <c r="A477" s="233" t="s">
        <v>1169</v>
      </c>
      <c r="B477" s="234"/>
      <c r="C477" s="183"/>
      <c r="D477" s="184"/>
      <c r="E477" s="183"/>
      <c r="F477" s="251"/>
      <c r="G477" s="197">
        <f>SUM(G478:G514)</f>
        <v>34526.901889999994</v>
      </c>
    </row>
    <row r="478" spans="1:7" s="47" customFormat="1" ht="20.25" customHeight="1" x14ac:dyDescent="0.25">
      <c r="A478" s="66">
        <f>A476+1</f>
        <v>437</v>
      </c>
      <c r="B478" s="67" t="s">
        <v>322</v>
      </c>
      <c r="C478" s="5" t="s">
        <v>323</v>
      </c>
      <c r="D478" s="29">
        <v>0.5</v>
      </c>
      <c r="E478" s="5" t="s">
        <v>1142</v>
      </c>
      <c r="F478" s="250" t="s">
        <v>1143</v>
      </c>
      <c r="G478" s="167">
        <v>586.45399999999995</v>
      </c>
    </row>
    <row r="479" spans="1:7" s="1" customFormat="1" ht="20.25" customHeight="1" x14ac:dyDescent="0.25">
      <c r="A479" s="66">
        <f>A478+1</f>
        <v>438</v>
      </c>
      <c r="B479" s="67" t="s">
        <v>324</v>
      </c>
      <c r="C479" s="5" t="s">
        <v>1374</v>
      </c>
      <c r="D479" s="29">
        <f>50+50+80</f>
        <v>180</v>
      </c>
      <c r="E479" s="5" t="s">
        <v>1142</v>
      </c>
      <c r="F479" s="245" t="s">
        <v>1143</v>
      </c>
      <c r="G479" s="167">
        <v>7880.0040000000008</v>
      </c>
    </row>
    <row r="480" spans="1:7" s="47" customFormat="1" ht="20.25" customHeight="1" x14ac:dyDescent="0.25">
      <c r="A480" s="66">
        <f t="shared" ref="A480:A513" si="20">A479+1</f>
        <v>439</v>
      </c>
      <c r="B480" s="67" t="s">
        <v>326</v>
      </c>
      <c r="C480" s="5" t="s">
        <v>0</v>
      </c>
      <c r="D480" s="29">
        <f>0.2+0.5</f>
        <v>0.7</v>
      </c>
      <c r="E480" s="5" t="s">
        <v>1142</v>
      </c>
      <c r="F480" s="250" t="s">
        <v>1143</v>
      </c>
      <c r="G480" s="167">
        <v>901.45</v>
      </c>
    </row>
    <row r="481" spans="1:7" s="47" customFormat="1" ht="20.25" customHeight="1" x14ac:dyDescent="0.25">
      <c r="A481" s="66">
        <f t="shared" si="20"/>
        <v>440</v>
      </c>
      <c r="B481" s="67" t="s">
        <v>97</v>
      </c>
      <c r="C481" s="5" t="s">
        <v>20</v>
      </c>
      <c r="D481" s="29">
        <v>20</v>
      </c>
      <c r="E481" s="5" t="s">
        <v>1142</v>
      </c>
      <c r="F481" s="250" t="s">
        <v>1143</v>
      </c>
      <c r="G481" s="167">
        <v>45.98</v>
      </c>
    </row>
    <row r="482" spans="1:7" s="47" customFormat="1" ht="20.25" customHeight="1" x14ac:dyDescent="0.25">
      <c r="A482" s="66">
        <f t="shared" si="20"/>
        <v>441</v>
      </c>
      <c r="B482" s="67" t="s">
        <v>329</v>
      </c>
      <c r="C482" s="5" t="s">
        <v>1375</v>
      </c>
      <c r="D482" s="29">
        <v>2</v>
      </c>
      <c r="E482" s="5" t="s">
        <v>1142</v>
      </c>
      <c r="F482" s="245" t="s">
        <v>1143</v>
      </c>
      <c r="G482" s="167">
        <v>544.5</v>
      </c>
    </row>
    <row r="483" spans="1:7" s="47" customFormat="1" ht="20.25" customHeight="1" x14ac:dyDescent="0.25">
      <c r="A483" s="66">
        <f t="shared" si="20"/>
        <v>442</v>
      </c>
      <c r="B483" s="67" t="s">
        <v>330</v>
      </c>
      <c r="C483" s="5" t="s">
        <v>331</v>
      </c>
      <c r="D483" s="29">
        <f>4+16</f>
        <v>20</v>
      </c>
      <c r="E483" s="5" t="s">
        <v>1142</v>
      </c>
      <c r="F483" s="245" t="s">
        <v>1143</v>
      </c>
      <c r="G483" s="167">
        <v>4053.5000000000005</v>
      </c>
    </row>
    <row r="484" spans="1:7" s="47" customFormat="1" ht="20.25" customHeight="1" x14ac:dyDescent="0.25">
      <c r="A484" s="66">
        <f t="shared" si="20"/>
        <v>443</v>
      </c>
      <c r="B484" s="67" t="s">
        <v>332</v>
      </c>
      <c r="C484" s="5" t="s">
        <v>0</v>
      </c>
      <c r="D484" s="29">
        <f>0.6+0.8+0.12</f>
        <v>1.52</v>
      </c>
      <c r="E484" s="5" t="s">
        <v>1142</v>
      </c>
      <c r="F484" s="245" t="s">
        <v>1143</v>
      </c>
      <c r="G484" s="167">
        <v>162.0531</v>
      </c>
    </row>
    <row r="485" spans="1:7" s="47" customFormat="1" ht="20.25" customHeight="1" x14ac:dyDescent="0.25">
      <c r="A485" s="66">
        <f t="shared" si="20"/>
        <v>444</v>
      </c>
      <c r="B485" s="67" t="s">
        <v>333</v>
      </c>
      <c r="C485" s="5" t="s">
        <v>1050</v>
      </c>
      <c r="D485" s="100" t="s">
        <v>1333</v>
      </c>
      <c r="E485" s="5" t="s">
        <v>1142</v>
      </c>
      <c r="F485" s="245" t="s">
        <v>1143</v>
      </c>
      <c r="G485" s="167">
        <v>15.840000000000002</v>
      </c>
    </row>
    <row r="486" spans="1:7" s="47" customFormat="1" ht="20.25" customHeight="1" x14ac:dyDescent="0.25">
      <c r="A486" s="66">
        <f t="shared" si="20"/>
        <v>445</v>
      </c>
      <c r="B486" s="67" t="s">
        <v>890</v>
      </c>
      <c r="C486" s="5" t="s">
        <v>1050</v>
      </c>
      <c r="D486" s="29">
        <v>5</v>
      </c>
      <c r="E486" s="5" t="s">
        <v>1142</v>
      </c>
      <c r="F486" s="245" t="s">
        <v>1143</v>
      </c>
      <c r="G486" s="167">
        <v>66.000000000000014</v>
      </c>
    </row>
    <row r="487" spans="1:7" s="47" customFormat="1" ht="20.25" customHeight="1" x14ac:dyDescent="0.25">
      <c r="A487" s="66">
        <f t="shared" si="20"/>
        <v>446</v>
      </c>
      <c r="B487" s="67" t="s">
        <v>334</v>
      </c>
      <c r="C487" s="5" t="s">
        <v>1048</v>
      </c>
      <c r="D487" s="29">
        <f>20+50+180+100</f>
        <v>350</v>
      </c>
      <c r="E487" s="5" t="s">
        <v>1142</v>
      </c>
      <c r="F487" s="245" t="s">
        <v>1143</v>
      </c>
      <c r="G487" s="167">
        <v>187.00000000000003</v>
      </c>
    </row>
    <row r="488" spans="1:7" s="47" customFormat="1" ht="20.25" customHeight="1" x14ac:dyDescent="0.25">
      <c r="A488" s="66">
        <f t="shared" si="20"/>
        <v>447</v>
      </c>
      <c r="B488" s="67" t="s">
        <v>335</v>
      </c>
      <c r="C488" s="5" t="s">
        <v>1048</v>
      </c>
      <c r="D488" s="29">
        <f>120+30+50</f>
        <v>200</v>
      </c>
      <c r="E488" s="5" t="s">
        <v>1142</v>
      </c>
      <c r="F488" s="245" t="s">
        <v>1143</v>
      </c>
      <c r="G488" s="167">
        <v>66</v>
      </c>
    </row>
    <row r="489" spans="1:7" s="47" customFormat="1" ht="20.25" customHeight="1" x14ac:dyDescent="0.25">
      <c r="A489" s="66">
        <f t="shared" si="20"/>
        <v>448</v>
      </c>
      <c r="B489" s="67" t="s">
        <v>336</v>
      </c>
      <c r="C489" s="5" t="s">
        <v>1376</v>
      </c>
      <c r="D489" s="29">
        <v>100</v>
      </c>
      <c r="E489" s="5" t="s">
        <v>1142</v>
      </c>
      <c r="F489" s="245" t="s">
        <v>1143</v>
      </c>
      <c r="G489" s="167">
        <v>275</v>
      </c>
    </row>
    <row r="490" spans="1:7" s="47" customFormat="1" ht="27" customHeight="1" x14ac:dyDescent="0.25">
      <c r="A490" s="66">
        <f t="shared" si="20"/>
        <v>449</v>
      </c>
      <c r="B490" s="67" t="s">
        <v>337</v>
      </c>
      <c r="C490" s="5" t="s">
        <v>1376</v>
      </c>
      <c r="D490" s="29">
        <v>30</v>
      </c>
      <c r="E490" s="17" t="s">
        <v>1142</v>
      </c>
      <c r="F490" s="245" t="s">
        <v>1143</v>
      </c>
      <c r="G490" s="167">
        <v>33</v>
      </c>
    </row>
    <row r="491" spans="1:7" s="47" customFormat="1" ht="19.5" customHeight="1" x14ac:dyDescent="0.25">
      <c r="A491" s="66">
        <f t="shared" si="20"/>
        <v>450</v>
      </c>
      <c r="B491" s="67" t="s">
        <v>338</v>
      </c>
      <c r="C491" s="5" t="s">
        <v>1052</v>
      </c>
      <c r="D491" s="29">
        <f>5+1</f>
        <v>6</v>
      </c>
      <c r="E491" s="5" t="s">
        <v>1142</v>
      </c>
      <c r="F491" s="250" t="s">
        <v>1143</v>
      </c>
      <c r="G491" s="167">
        <v>31.35</v>
      </c>
    </row>
    <row r="492" spans="1:7" s="47" customFormat="1" ht="35.25" customHeight="1" x14ac:dyDescent="0.25">
      <c r="A492" s="66">
        <f t="shared" si="20"/>
        <v>451</v>
      </c>
      <c r="B492" s="67" t="s">
        <v>891</v>
      </c>
      <c r="C492" s="5" t="s">
        <v>99</v>
      </c>
      <c r="D492" s="29">
        <v>50</v>
      </c>
      <c r="E492" s="17" t="s">
        <v>1142</v>
      </c>
      <c r="F492" s="245" t="s">
        <v>1143</v>
      </c>
      <c r="G492" s="167">
        <v>8800</v>
      </c>
    </row>
    <row r="493" spans="1:7" s="47" customFormat="1" ht="21" customHeight="1" x14ac:dyDescent="0.25">
      <c r="A493" s="66">
        <f t="shared" si="20"/>
        <v>452</v>
      </c>
      <c r="B493" s="67" t="s">
        <v>339</v>
      </c>
      <c r="C493" s="5" t="s">
        <v>798</v>
      </c>
      <c r="D493" s="29">
        <f>20+20</f>
        <v>40</v>
      </c>
      <c r="E493" s="5" t="s">
        <v>1142</v>
      </c>
      <c r="F493" s="250" t="s">
        <v>1143</v>
      </c>
      <c r="G493" s="167">
        <v>37.400000000000006</v>
      </c>
    </row>
    <row r="494" spans="1:7" s="47" customFormat="1" ht="21" customHeight="1" x14ac:dyDescent="0.25">
      <c r="A494" s="66">
        <f t="shared" si="20"/>
        <v>453</v>
      </c>
      <c r="B494" s="67" t="s">
        <v>992</v>
      </c>
      <c r="C494" s="5" t="s">
        <v>99</v>
      </c>
      <c r="D494" s="29">
        <f>90+50</f>
        <v>140</v>
      </c>
      <c r="E494" s="5" t="s">
        <v>1142</v>
      </c>
      <c r="F494" s="245" t="s">
        <v>1143</v>
      </c>
      <c r="G494" s="167">
        <v>440.00000000000006</v>
      </c>
    </row>
    <row r="495" spans="1:7" s="47" customFormat="1" ht="21" customHeight="1" x14ac:dyDescent="0.25">
      <c r="A495" s="188">
        <f t="shared" si="20"/>
        <v>454</v>
      </c>
      <c r="B495" s="189" t="s">
        <v>340</v>
      </c>
      <c r="C495" s="190" t="s">
        <v>0</v>
      </c>
      <c r="D495" s="191">
        <v>140</v>
      </c>
      <c r="E495" s="190" t="s">
        <v>1142</v>
      </c>
      <c r="F495" s="246" t="s">
        <v>1143</v>
      </c>
      <c r="G495" s="194">
        <v>140</v>
      </c>
    </row>
    <row r="496" spans="1:7" s="47" customFormat="1" ht="21" customHeight="1" x14ac:dyDescent="0.25">
      <c r="A496" s="66">
        <f t="shared" si="20"/>
        <v>455</v>
      </c>
      <c r="B496" s="67" t="s">
        <v>341</v>
      </c>
      <c r="C496" s="5" t="s">
        <v>0</v>
      </c>
      <c r="D496" s="29">
        <f>1+0.5</f>
        <v>1.5</v>
      </c>
      <c r="E496" s="5" t="s">
        <v>1142</v>
      </c>
      <c r="F496" s="245" t="s">
        <v>1143</v>
      </c>
      <c r="G496" s="167">
        <v>847.00000000000011</v>
      </c>
    </row>
    <row r="497" spans="1:7" s="47" customFormat="1" ht="25.5" x14ac:dyDescent="0.25">
      <c r="A497" s="66">
        <f t="shared" si="20"/>
        <v>456</v>
      </c>
      <c r="B497" s="67" t="s">
        <v>912</v>
      </c>
      <c r="C497" s="5" t="s">
        <v>160</v>
      </c>
      <c r="D497" s="29">
        <v>10</v>
      </c>
      <c r="E497" s="5" t="s">
        <v>1142</v>
      </c>
      <c r="F497" s="245" t="s">
        <v>1143</v>
      </c>
      <c r="G497" s="167">
        <v>701.8</v>
      </c>
    </row>
    <row r="498" spans="1:7" s="47" customFormat="1" ht="21.75" customHeight="1" x14ac:dyDescent="0.25">
      <c r="A498" s="66">
        <f t="shared" si="20"/>
        <v>457</v>
      </c>
      <c r="B498" s="67" t="s">
        <v>342</v>
      </c>
      <c r="C498" s="5" t="s">
        <v>1374</v>
      </c>
      <c r="D498" s="29">
        <f>50+50</f>
        <v>100</v>
      </c>
      <c r="E498" s="5" t="s">
        <v>1142</v>
      </c>
      <c r="F498" s="245" t="s">
        <v>1143</v>
      </c>
      <c r="G498" s="167">
        <v>2541.0000000000005</v>
      </c>
    </row>
    <row r="499" spans="1:7" s="47" customFormat="1" ht="21.75" customHeight="1" x14ac:dyDescent="0.25">
      <c r="A499" s="66">
        <f t="shared" si="20"/>
        <v>458</v>
      </c>
      <c r="B499" s="67" t="s">
        <v>343</v>
      </c>
      <c r="C499" s="5" t="s">
        <v>14</v>
      </c>
      <c r="D499" s="29">
        <f>4+30+10+10</f>
        <v>54</v>
      </c>
      <c r="E499" s="5" t="s">
        <v>1142</v>
      </c>
      <c r="F499" s="245" t="s">
        <v>1143</v>
      </c>
      <c r="G499" s="167">
        <v>72.600000000000009</v>
      </c>
    </row>
    <row r="500" spans="1:7" s="47" customFormat="1" ht="24" customHeight="1" x14ac:dyDescent="0.25">
      <c r="A500" s="66">
        <f t="shared" si="20"/>
        <v>459</v>
      </c>
      <c r="B500" s="67" t="s">
        <v>869</v>
      </c>
      <c r="C500" s="5" t="s">
        <v>1051</v>
      </c>
      <c r="D500" s="29">
        <v>10</v>
      </c>
      <c r="E500" s="5" t="s">
        <v>1142</v>
      </c>
      <c r="F500" s="245" t="s">
        <v>1143</v>
      </c>
      <c r="G500" s="167">
        <v>60.500000000000007</v>
      </c>
    </row>
    <row r="501" spans="1:7" s="47" customFormat="1" ht="21.75" customHeight="1" x14ac:dyDescent="0.25">
      <c r="A501" s="66">
        <f t="shared" si="20"/>
        <v>460</v>
      </c>
      <c r="B501" s="67" t="s">
        <v>344</v>
      </c>
      <c r="C501" s="5" t="s">
        <v>328</v>
      </c>
      <c r="D501" s="29">
        <f>1000+100</f>
        <v>1100</v>
      </c>
      <c r="E501" s="5" t="s">
        <v>1142</v>
      </c>
      <c r="F501" s="245" t="s">
        <v>1143</v>
      </c>
      <c r="G501" s="167">
        <v>750.2</v>
      </c>
    </row>
    <row r="502" spans="1:7" s="47" customFormat="1" ht="21.75" customHeight="1" x14ac:dyDescent="0.25">
      <c r="A502" s="66">
        <f t="shared" si="20"/>
        <v>461</v>
      </c>
      <c r="B502" s="67" t="s">
        <v>345</v>
      </c>
      <c r="C502" s="5" t="s">
        <v>328</v>
      </c>
      <c r="D502" s="29">
        <v>1000</v>
      </c>
      <c r="E502" s="5" t="s">
        <v>1142</v>
      </c>
      <c r="F502" s="245" t="s">
        <v>1143</v>
      </c>
      <c r="G502" s="167">
        <v>641.30000000000007</v>
      </c>
    </row>
    <row r="503" spans="1:7" s="47" customFormat="1" ht="21.75" customHeight="1" x14ac:dyDescent="0.25">
      <c r="A503" s="66">
        <f t="shared" si="20"/>
        <v>462</v>
      </c>
      <c r="B503" s="67" t="s">
        <v>346</v>
      </c>
      <c r="C503" s="5" t="s">
        <v>328</v>
      </c>
      <c r="D503" s="29">
        <v>1000</v>
      </c>
      <c r="E503" s="5" t="s">
        <v>1142</v>
      </c>
      <c r="F503" s="245" t="s">
        <v>1143</v>
      </c>
      <c r="G503" s="167">
        <v>641.30000000000007</v>
      </c>
    </row>
    <row r="504" spans="1:7" s="47" customFormat="1" ht="21.75" customHeight="1" x14ac:dyDescent="0.25">
      <c r="A504" s="66">
        <f t="shared" si="20"/>
        <v>463</v>
      </c>
      <c r="B504" s="101" t="s">
        <v>1284</v>
      </c>
      <c r="C504" s="5" t="s">
        <v>99</v>
      </c>
      <c r="D504" s="29">
        <v>2</v>
      </c>
      <c r="E504" s="5" t="s">
        <v>1142</v>
      </c>
      <c r="F504" s="245" t="s">
        <v>1143</v>
      </c>
      <c r="G504" s="167">
        <v>48.64200000000001</v>
      </c>
    </row>
    <row r="505" spans="1:7" s="47" customFormat="1" ht="21.75" customHeight="1" x14ac:dyDescent="0.25">
      <c r="A505" s="66">
        <f t="shared" si="20"/>
        <v>464</v>
      </c>
      <c r="B505" s="101" t="s">
        <v>1285</v>
      </c>
      <c r="C505" s="5" t="s">
        <v>19</v>
      </c>
      <c r="D505" s="29">
        <v>2</v>
      </c>
      <c r="E505" s="5" t="s">
        <v>1142</v>
      </c>
      <c r="F505" s="245" t="s">
        <v>1143</v>
      </c>
      <c r="G505" s="167">
        <v>40.655999999999999</v>
      </c>
    </row>
    <row r="506" spans="1:7" s="47" customFormat="1" ht="82.5" customHeight="1" x14ac:dyDescent="0.25">
      <c r="A506" s="66">
        <f t="shared" si="20"/>
        <v>465</v>
      </c>
      <c r="B506" s="67" t="s">
        <v>347</v>
      </c>
      <c r="C506" s="5" t="s">
        <v>99</v>
      </c>
      <c r="D506" s="29">
        <f>20+20+10</f>
        <v>50</v>
      </c>
      <c r="E506" s="17" t="s">
        <v>1142</v>
      </c>
      <c r="F506" s="245" t="s">
        <v>1143</v>
      </c>
      <c r="G506" s="167">
        <v>169.40000000000003</v>
      </c>
    </row>
    <row r="507" spans="1:7" s="47" customFormat="1" ht="21" customHeight="1" x14ac:dyDescent="0.25">
      <c r="A507" s="66">
        <f t="shared" si="20"/>
        <v>466</v>
      </c>
      <c r="B507" s="103" t="s">
        <v>348</v>
      </c>
      <c r="C507" s="5" t="s">
        <v>99</v>
      </c>
      <c r="D507" s="29">
        <f>50+10+50</f>
        <v>110</v>
      </c>
      <c r="E507" s="5" t="s">
        <v>1142</v>
      </c>
      <c r="F507" s="245" t="s">
        <v>1143</v>
      </c>
      <c r="G507" s="167">
        <v>165</v>
      </c>
    </row>
    <row r="508" spans="1:7" s="47" customFormat="1" ht="21" customHeight="1" x14ac:dyDescent="0.25">
      <c r="A508" s="66">
        <f t="shared" si="20"/>
        <v>467</v>
      </c>
      <c r="B508" s="67" t="s">
        <v>349</v>
      </c>
      <c r="C508" s="5" t="s">
        <v>99</v>
      </c>
      <c r="D508" s="29">
        <f>2+10</f>
        <v>12</v>
      </c>
      <c r="E508" s="5" t="s">
        <v>1142</v>
      </c>
      <c r="F508" s="245" t="s">
        <v>1143</v>
      </c>
      <c r="G508" s="167">
        <v>10.890000000000004</v>
      </c>
    </row>
    <row r="509" spans="1:7" s="47" customFormat="1" ht="21" customHeight="1" x14ac:dyDescent="0.25">
      <c r="A509" s="66">
        <f t="shared" si="20"/>
        <v>468</v>
      </c>
      <c r="B509" s="67" t="s">
        <v>1305</v>
      </c>
      <c r="C509" s="5" t="s">
        <v>20</v>
      </c>
      <c r="D509" s="29">
        <f>100+50</f>
        <v>150</v>
      </c>
      <c r="E509" s="5" t="s">
        <v>1142</v>
      </c>
      <c r="F509" s="245" t="s">
        <v>1143</v>
      </c>
      <c r="G509" s="167">
        <v>175.45</v>
      </c>
    </row>
    <row r="510" spans="1:7" s="47" customFormat="1" ht="21" customHeight="1" x14ac:dyDescent="0.25">
      <c r="A510" s="66">
        <f t="shared" si="20"/>
        <v>469</v>
      </c>
      <c r="B510" s="67" t="s">
        <v>1309</v>
      </c>
      <c r="C510" s="5" t="s">
        <v>1376</v>
      </c>
      <c r="D510" s="29">
        <v>50</v>
      </c>
      <c r="E510" s="5" t="s">
        <v>1142</v>
      </c>
      <c r="F510" s="245" t="s">
        <v>1143</v>
      </c>
      <c r="G510" s="167">
        <v>121</v>
      </c>
    </row>
    <row r="511" spans="1:7" s="47" customFormat="1" ht="21" customHeight="1" x14ac:dyDescent="0.25">
      <c r="A511" s="66">
        <f t="shared" si="20"/>
        <v>470</v>
      </c>
      <c r="B511" s="67" t="s">
        <v>350</v>
      </c>
      <c r="C511" s="5" t="s">
        <v>328</v>
      </c>
      <c r="D511" s="29">
        <v>10</v>
      </c>
      <c r="E511" s="5" t="s">
        <v>1142</v>
      </c>
      <c r="F511" s="245" t="s">
        <v>1143</v>
      </c>
      <c r="G511" s="167">
        <v>12.1</v>
      </c>
    </row>
    <row r="512" spans="1:7" s="47" customFormat="1" ht="21" customHeight="1" x14ac:dyDescent="0.25">
      <c r="A512" s="66">
        <f t="shared" si="20"/>
        <v>471</v>
      </c>
      <c r="B512" s="67" t="s">
        <v>351</v>
      </c>
      <c r="C512" s="5" t="s">
        <v>0</v>
      </c>
      <c r="D512" s="29">
        <f>5+25</f>
        <v>30</v>
      </c>
      <c r="E512" s="5" t="s">
        <v>1142</v>
      </c>
      <c r="F512" s="245" t="s">
        <v>1143</v>
      </c>
      <c r="G512" s="167">
        <v>145.19999999999999</v>
      </c>
    </row>
    <row r="513" spans="1:7" s="47" customFormat="1" ht="21" customHeight="1" x14ac:dyDescent="0.25">
      <c r="A513" s="66">
        <f t="shared" si="20"/>
        <v>472</v>
      </c>
      <c r="B513" s="67" t="s">
        <v>1008</v>
      </c>
      <c r="C513" s="5" t="s">
        <v>0</v>
      </c>
      <c r="D513" s="29">
        <f>10+5+6+50</f>
        <v>71</v>
      </c>
      <c r="E513" s="5" t="s">
        <v>1150</v>
      </c>
      <c r="F513" s="245" t="s">
        <v>1143</v>
      </c>
      <c r="G513" s="167">
        <v>3055.7327900000005</v>
      </c>
    </row>
    <row r="514" spans="1:7" s="47" customFormat="1" ht="21" customHeight="1" x14ac:dyDescent="0.25">
      <c r="A514" s="85">
        <f>A513+1</f>
        <v>473</v>
      </c>
      <c r="B514" s="67" t="s">
        <v>1398</v>
      </c>
      <c r="C514" s="5" t="s">
        <v>19</v>
      </c>
      <c r="D514" s="29">
        <v>500</v>
      </c>
      <c r="E514" s="5" t="s">
        <v>1150</v>
      </c>
      <c r="F514" s="245" t="s">
        <v>1143</v>
      </c>
      <c r="G514" s="167">
        <v>61.600000000000009</v>
      </c>
    </row>
    <row r="515" spans="1:7" s="1" customFormat="1" ht="18.75" customHeight="1" x14ac:dyDescent="0.3">
      <c r="A515" s="233" t="s">
        <v>1170</v>
      </c>
      <c r="B515" s="234"/>
      <c r="C515" s="183"/>
      <c r="D515" s="184"/>
      <c r="E515" s="183"/>
      <c r="F515" s="252"/>
      <c r="G515" s="197">
        <f>SUM(G516:G528)</f>
        <v>84302.38410000001</v>
      </c>
    </row>
    <row r="516" spans="1:7" s="1" customFormat="1" ht="21" customHeight="1" x14ac:dyDescent="0.25">
      <c r="A516" s="66">
        <f>A514+1</f>
        <v>474</v>
      </c>
      <c r="B516" s="67" t="s">
        <v>352</v>
      </c>
      <c r="C516" s="5" t="s">
        <v>99</v>
      </c>
      <c r="D516" s="29">
        <v>20</v>
      </c>
      <c r="E516" s="5" t="s">
        <v>1142</v>
      </c>
      <c r="F516" s="245" t="s">
        <v>1143</v>
      </c>
      <c r="G516" s="167">
        <v>770</v>
      </c>
    </row>
    <row r="517" spans="1:7" s="1" customFormat="1" ht="21" customHeight="1" x14ac:dyDescent="0.25">
      <c r="A517" s="66">
        <f t="shared" ref="A517:A528" si="21">A516+1</f>
        <v>475</v>
      </c>
      <c r="B517" s="67" t="s">
        <v>353</v>
      </c>
      <c r="C517" s="5" t="s">
        <v>99</v>
      </c>
      <c r="D517" s="29">
        <f>120+10+200</f>
        <v>330</v>
      </c>
      <c r="E517" s="5" t="s">
        <v>1142</v>
      </c>
      <c r="F517" s="245" t="s">
        <v>1143</v>
      </c>
      <c r="G517" s="167">
        <v>2516.7890000000002</v>
      </c>
    </row>
    <row r="518" spans="1:7" s="1" customFormat="1" ht="21" customHeight="1" x14ac:dyDescent="0.25">
      <c r="A518" s="66">
        <f t="shared" si="21"/>
        <v>476</v>
      </c>
      <c r="B518" s="67" t="s">
        <v>354</v>
      </c>
      <c r="C518" s="5" t="s">
        <v>99</v>
      </c>
      <c r="D518" s="29">
        <v>250</v>
      </c>
      <c r="E518" s="5" t="s">
        <v>1142</v>
      </c>
      <c r="F518" s="245" t="s">
        <v>1143</v>
      </c>
      <c r="G518" s="167">
        <v>2836.0750000000003</v>
      </c>
    </row>
    <row r="519" spans="1:7" s="1" customFormat="1" ht="21" customHeight="1" x14ac:dyDescent="0.25">
      <c r="A519" s="66">
        <f t="shared" si="21"/>
        <v>477</v>
      </c>
      <c r="B519" s="67" t="s">
        <v>355</v>
      </c>
      <c r="C519" s="5" t="s">
        <v>99</v>
      </c>
      <c r="D519" s="29">
        <f>24+20+50</f>
        <v>94</v>
      </c>
      <c r="E519" s="5" t="s">
        <v>1142</v>
      </c>
      <c r="F519" s="245" t="s">
        <v>1143</v>
      </c>
      <c r="G519" s="167">
        <v>246.84000000000006</v>
      </c>
    </row>
    <row r="520" spans="1:7" s="1" customFormat="1" ht="21" customHeight="1" x14ac:dyDescent="0.25">
      <c r="A520" s="66">
        <f t="shared" si="21"/>
        <v>478</v>
      </c>
      <c r="B520" s="67" t="s">
        <v>356</v>
      </c>
      <c r="C520" s="5" t="s">
        <v>99</v>
      </c>
      <c r="D520" s="29">
        <v>370</v>
      </c>
      <c r="E520" s="5" t="s">
        <v>1142</v>
      </c>
      <c r="F520" s="245" t="s">
        <v>1143</v>
      </c>
      <c r="G520" s="167">
        <v>5683.755000000001</v>
      </c>
    </row>
    <row r="521" spans="1:7" s="1" customFormat="1" ht="21" customHeight="1" x14ac:dyDescent="0.25">
      <c r="A521" s="66">
        <f t="shared" si="21"/>
        <v>479</v>
      </c>
      <c r="B521" s="67" t="s">
        <v>357</v>
      </c>
      <c r="C521" s="5" t="s">
        <v>19</v>
      </c>
      <c r="D521" s="29">
        <v>20</v>
      </c>
      <c r="E521" s="5" t="s">
        <v>1142</v>
      </c>
      <c r="F521" s="245" t="s">
        <v>1143</v>
      </c>
      <c r="G521" s="167">
        <v>33976.80000000001</v>
      </c>
    </row>
    <row r="522" spans="1:7" s="1" customFormat="1" ht="29.25" customHeight="1" x14ac:dyDescent="0.25">
      <c r="A522" s="66">
        <f t="shared" si="21"/>
        <v>480</v>
      </c>
      <c r="B522" s="67" t="s">
        <v>358</v>
      </c>
      <c r="C522" s="5" t="s">
        <v>99</v>
      </c>
      <c r="D522" s="29">
        <v>50</v>
      </c>
      <c r="E522" s="5" t="s">
        <v>1142</v>
      </c>
      <c r="F522" s="245" t="s">
        <v>1143</v>
      </c>
      <c r="G522" s="167">
        <v>1573.0000000000002</v>
      </c>
    </row>
    <row r="523" spans="1:7" s="1" customFormat="1" ht="21" customHeight="1" x14ac:dyDescent="0.25">
      <c r="A523" s="66">
        <f t="shared" si="21"/>
        <v>481</v>
      </c>
      <c r="B523" s="67" t="s">
        <v>359</v>
      </c>
      <c r="C523" s="5" t="s">
        <v>99</v>
      </c>
      <c r="D523" s="29">
        <f>120+10+160</f>
        <v>290</v>
      </c>
      <c r="E523" s="5" t="s">
        <v>1142</v>
      </c>
      <c r="F523" s="245" t="s">
        <v>1143</v>
      </c>
      <c r="G523" s="167">
        <v>14509.364100000001</v>
      </c>
    </row>
    <row r="524" spans="1:7" s="1" customFormat="1" ht="21" customHeight="1" x14ac:dyDescent="0.25">
      <c r="A524" s="66">
        <f t="shared" si="21"/>
        <v>482</v>
      </c>
      <c r="B524" s="67" t="s">
        <v>360</v>
      </c>
      <c r="C524" s="5" t="s">
        <v>99</v>
      </c>
      <c r="D524" s="29">
        <f>100+50</f>
        <v>150</v>
      </c>
      <c r="E524" s="5" t="s">
        <v>1142</v>
      </c>
      <c r="F524" s="245" t="s">
        <v>1143</v>
      </c>
      <c r="G524" s="167">
        <v>18679.98</v>
      </c>
    </row>
    <row r="525" spans="1:7" s="1" customFormat="1" ht="21" customHeight="1" x14ac:dyDescent="0.25">
      <c r="A525" s="66">
        <f t="shared" si="21"/>
        <v>483</v>
      </c>
      <c r="B525" s="67" t="s">
        <v>361</v>
      </c>
      <c r="C525" s="5" t="s">
        <v>99</v>
      </c>
      <c r="D525" s="29">
        <f>1000+1000</f>
        <v>2000</v>
      </c>
      <c r="E525" s="5" t="s">
        <v>1142</v>
      </c>
      <c r="F525" s="245" t="s">
        <v>1143</v>
      </c>
      <c r="G525" s="167">
        <v>820.38</v>
      </c>
    </row>
    <row r="526" spans="1:7" s="1" customFormat="1" ht="21" customHeight="1" x14ac:dyDescent="0.25">
      <c r="A526" s="66">
        <f t="shared" si="21"/>
        <v>484</v>
      </c>
      <c r="B526" s="67" t="s">
        <v>362</v>
      </c>
      <c r="C526" s="5" t="s">
        <v>99</v>
      </c>
      <c r="D526" s="29">
        <v>30</v>
      </c>
      <c r="E526" s="5" t="s">
        <v>1142</v>
      </c>
      <c r="F526" s="245" t="s">
        <v>1143</v>
      </c>
      <c r="G526" s="167">
        <v>1131.713</v>
      </c>
    </row>
    <row r="527" spans="1:7" s="1" customFormat="1" ht="40.5" customHeight="1" x14ac:dyDescent="0.25">
      <c r="A527" s="66">
        <f t="shared" si="21"/>
        <v>485</v>
      </c>
      <c r="B527" s="67" t="s">
        <v>936</v>
      </c>
      <c r="C527" s="5" t="s">
        <v>363</v>
      </c>
      <c r="D527" s="29">
        <v>28</v>
      </c>
      <c r="E527" s="5" t="s">
        <v>1142</v>
      </c>
      <c r="F527" s="245" t="s">
        <v>1143</v>
      </c>
      <c r="G527" s="167">
        <v>992.65099999999995</v>
      </c>
    </row>
    <row r="528" spans="1:7" s="1" customFormat="1" ht="20.25" customHeight="1" x14ac:dyDescent="0.25">
      <c r="A528" s="66">
        <f t="shared" si="21"/>
        <v>486</v>
      </c>
      <c r="B528" s="67" t="s">
        <v>364</v>
      </c>
      <c r="C528" s="5" t="s">
        <v>99</v>
      </c>
      <c r="D528" s="29">
        <v>2</v>
      </c>
      <c r="E528" s="5" t="s">
        <v>1142</v>
      </c>
      <c r="F528" s="245" t="s">
        <v>1143</v>
      </c>
      <c r="G528" s="167">
        <v>565.03700000000003</v>
      </c>
    </row>
    <row r="529" spans="1:7" s="1" customFormat="1" ht="18.75" customHeight="1" x14ac:dyDescent="0.3">
      <c r="A529" s="233" t="s">
        <v>1457</v>
      </c>
      <c r="B529" s="234"/>
      <c r="C529" s="183"/>
      <c r="D529" s="184"/>
      <c r="E529" s="183"/>
      <c r="F529" s="183"/>
      <c r="G529" s="197">
        <f>G530</f>
        <v>4000</v>
      </c>
    </row>
    <row r="530" spans="1:7" s="47" customFormat="1" ht="25.5" x14ac:dyDescent="0.25">
      <c r="A530" s="85">
        <f>A528+1</f>
        <v>487</v>
      </c>
      <c r="B530" s="67" t="s">
        <v>989</v>
      </c>
      <c r="C530" s="5" t="s">
        <v>99</v>
      </c>
      <c r="D530" s="29">
        <f>80+2</f>
        <v>82</v>
      </c>
      <c r="E530" s="5" t="s">
        <v>1142</v>
      </c>
      <c r="F530" s="245" t="s">
        <v>1143</v>
      </c>
      <c r="G530" s="167">
        <v>4000</v>
      </c>
    </row>
    <row r="531" spans="1:7" s="1" customFormat="1" ht="18.75" customHeight="1" x14ac:dyDescent="0.3">
      <c r="A531" s="233" t="s">
        <v>1458</v>
      </c>
      <c r="B531" s="234"/>
      <c r="C531" s="183"/>
      <c r="D531" s="184"/>
      <c r="E531" s="183"/>
      <c r="F531" s="186"/>
      <c r="G531" s="197">
        <f>G532</f>
        <v>935.00000000000011</v>
      </c>
    </row>
    <row r="532" spans="1:7" s="47" customFormat="1" ht="22.5" customHeight="1" x14ac:dyDescent="0.25">
      <c r="A532" s="85">
        <f>A530+1</f>
        <v>488</v>
      </c>
      <c r="B532" s="67" t="s">
        <v>365</v>
      </c>
      <c r="C532" s="5" t="s">
        <v>99</v>
      </c>
      <c r="D532" s="29">
        <v>10</v>
      </c>
      <c r="E532" s="5" t="s">
        <v>1142</v>
      </c>
      <c r="F532" s="245" t="s">
        <v>1143</v>
      </c>
      <c r="G532" s="167">
        <v>935.00000000000011</v>
      </c>
    </row>
    <row r="533" spans="1:7" s="1" customFormat="1" ht="18.75" customHeight="1" x14ac:dyDescent="0.3">
      <c r="A533" s="233" t="s">
        <v>1456</v>
      </c>
      <c r="B533" s="234"/>
      <c r="C533" s="183"/>
      <c r="D533" s="184"/>
      <c r="E533" s="183"/>
      <c r="F533" s="252"/>
      <c r="G533" s="197">
        <f>G534+G535</f>
        <v>2100</v>
      </c>
    </row>
    <row r="534" spans="1:7" s="47" customFormat="1" ht="25.5" x14ac:dyDescent="0.25">
      <c r="A534" s="188">
        <f>A532+1</f>
        <v>489</v>
      </c>
      <c r="B534" s="189" t="s">
        <v>366</v>
      </c>
      <c r="C534" s="190" t="s">
        <v>478</v>
      </c>
      <c r="D534" s="191">
        <v>600</v>
      </c>
      <c r="E534" s="190" t="s">
        <v>1142</v>
      </c>
      <c r="F534" s="246" t="s">
        <v>1143</v>
      </c>
      <c r="G534" s="192">
        <v>1500</v>
      </c>
    </row>
    <row r="535" spans="1:7" s="47" customFormat="1" ht="33" customHeight="1" x14ac:dyDescent="0.25">
      <c r="A535" s="66">
        <f>A534+1</f>
        <v>490</v>
      </c>
      <c r="B535" s="67" t="s">
        <v>1447</v>
      </c>
      <c r="C535" s="5" t="s">
        <v>66</v>
      </c>
      <c r="D535" s="29">
        <v>30</v>
      </c>
      <c r="E535" s="5" t="s">
        <v>1142</v>
      </c>
      <c r="F535" s="245" t="s">
        <v>1143</v>
      </c>
      <c r="G535" s="167">
        <v>600</v>
      </c>
    </row>
    <row r="536" spans="1:7" s="1" customFormat="1" ht="17.25" customHeight="1" x14ac:dyDescent="0.3">
      <c r="A536" s="233" t="s">
        <v>1172</v>
      </c>
      <c r="B536" s="234"/>
      <c r="C536" s="234"/>
      <c r="D536" s="234"/>
      <c r="E536" s="234"/>
      <c r="F536" s="234"/>
      <c r="G536" s="187">
        <f>SUM(G537:G622)</f>
        <v>63261.71133333334</v>
      </c>
    </row>
    <row r="537" spans="1:7" s="47" customFormat="1" ht="25.5" x14ac:dyDescent="0.25">
      <c r="A537" s="66">
        <f>A535+1</f>
        <v>491</v>
      </c>
      <c r="B537" s="67" t="s">
        <v>423</v>
      </c>
      <c r="C537" s="5" t="s">
        <v>478</v>
      </c>
      <c r="D537" s="29">
        <v>2</v>
      </c>
      <c r="E537" s="5" t="s">
        <v>1142</v>
      </c>
      <c r="F537" s="245" t="s">
        <v>1143</v>
      </c>
      <c r="G537" s="177">
        <v>1.6500000000000001</v>
      </c>
    </row>
    <row r="538" spans="1:7" s="47" customFormat="1" ht="25.5" x14ac:dyDescent="0.25">
      <c r="A538" s="66">
        <f t="shared" ref="A538:A598" si="22">A537+1</f>
        <v>492</v>
      </c>
      <c r="B538" s="67" t="s">
        <v>847</v>
      </c>
      <c r="C538" s="5" t="s">
        <v>99</v>
      </c>
      <c r="D538" s="29">
        <v>5</v>
      </c>
      <c r="E538" s="5" t="s">
        <v>1142</v>
      </c>
      <c r="F538" s="245" t="s">
        <v>1143</v>
      </c>
      <c r="G538" s="167">
        <v>1045.0000000000002</v>
      </c>
    </row>
    <row r="539" spans="1:7" s="47" customFormat="1" ht="25.5" x14ac:dyDescent="0.25">
      <c r="A539" s="66">
        <f t="shared" si="22"/>
        <v>493</v>
      </c>
      <c r="B539" s="67" t="s">
        <v>367</v>
      </c>
      <c r="C539" s="5" t="s">
        <v>99</v>
      </c>
      <c r="D539" s="29">
        <v>4</v>
      </c>
      <c r="E539" s="5" t="s">
        <v>1142</v>
      </c>
      <c r="F539" s="245" t="s">
        <v>1143</v>
      </c>
      <c r="G539" s="167">
        <v>1320</v>
      </c>
    </row>
    <row r="540" spans="1:7" s="47" customFormat="1" ht="25.5" x14ac:dyDescent="0.25">
      <c r="A540" s="66">
        <f t="shared" si="22"/>
        <v>494</v>
      </c>
      <c r="B540" s="67" t="s">
        <v>368</v>
      </c>
      <c r="C540" s="5" t="s">
        <v>99</v>
      </c>
      <c r="D540" s="29">
        <v>15</v>
      </c>
      <c r="E540" s="5" t="s">
        <v>1142</v>
      </c>
      <c r="F540" s="245" t="s">
        <v>1143</v>
      </c>
      <c r="G540" s="167">
        <v>82.5</v>
      </c>
    </row>
    <row r="541" spans="1:7" s="47" customFormat="1" ht="38.25" x14ac:dyDescent="0.25">
      <c r="A541" s="66">
        <f t="shared" si="22"/>
        <v>495</v>
      </c>
      <c r="B541" s="67" t="s">
        <v>369</v>
      </c>
      <c r="C541" s="5" t="s">
        <v>99</v>
      </c>
      <c r="D541" s="29">
        <v>25</v>
      </c>
      <c r="E541" s="5" t="s">
        <v>1142</v>
      </c>
      <c r="F541" s="245" t="s">
        <v>1143</v>
      </c>
      <c r="G541" s="167">
        <v>165.00000000000003</v>
      </c>
    </row>
    <row r="542" spans="1:7" s="47" customFormat="1" ht="87" customHeight="1" x14ac:dyDescent="0.25">
      <c r="A542" s="66">
        <f t="shared" si="22"/>
        <v>496</v>
      </c>
      <c r="B542" s="67" t="s">
        <v>370</v>
      </c>
      <c r="C542" s="5" t="s">
        <v>99</v>
      </c>
      <c r="D542" s="29">
        <v>100</v>
      </c>
      <c r="E542" s="5" t="s">
        <v>1142</v>
      </c>
      <c r="F542" s="245" t="s">
        <v>1143</v>
      </c>
      <c r="G542" s="167">
        <v>363.00000000000011</v>
      </c>
    </row>
    <row r="543" spans="1:7" s="47" customFormat="1" ht="25.5" x14ac:dyDescent="0.25">
      <c r="A543" s="66">
        <f t="shared" si="22"/>
        <v>497</v>
      </c>
      <c r="B543" s="67" t="s">
        <v>372</v>
      </c>
      <c r="C543" s="5" t="s">
        <v>99</v>
      </c>
      <c r="D543" s="29">
        <v>10</v>
      </c>
      <c r="E543" s="5" t="s">
        <v>1142</v>
      </c>
      <c r="F543" s="245" t="s">
        <v>1143</v>
      </c>
      <c r="G543" s="167">
        <v>435.6</v>
      </c>
    </row>
    <row r="544" spans="1:7" s="47" customFormat="1" ht="25.5" x14ac:dyDescent="0.25">
      <c r="A544" s="66">
        <f t="shared" si="22"/>
        <v>498</v>
      </c>
      <c r="B544" s="67" t="s">
        <v>371</v>
      </c>
      <c r="C544" s="5" t="s">
        <v>99</v>
      </c>
      <c r="D544" s="29">
        <v>10</v>
      </c>
      <c r="E544" s="5" t="s">
        <v>1142</v>
      </c>
      <c r="F544" s="245" t="s">
        <v>1143</v>
      </c>
      <c r="G544" s="167">
        <v>1573</v>
      </c>
    </row>
    <row r="545" spans="1:7" s="47" customFormat="1" ht="25.5" x14ac:dyDescent="0.25">
      <c r="A545" s="66">
        <f t="shared" si="22"/>
        <v>499</v>
      </c>
      <c r="B545" s="67" t="s">
        <v>373</v>
      </c>
      <c r="C545" s="5" t="s">
        <v>99</v>
      </c>
      <c r="D545" s="29">
        <v>20</v>
      </c>
      <c r="E545" s="5" t="s">
        <v>1142</v>
      </c>
      <c r="F545" s="245" t="s">
        <v>1143</v>
      </c>
      <c r="G545" s="167">
        <v>254.10000000000002</v>
      </c>
    </row>
    <row r="546" spans="1:7" s="47" customFormat="1" ht="63.75" customHeight="1" x14ac:dyDescent="0.25">
      <c r="A546" s="66">
        <f t="shared" si="22"/>
        <v>500</v>
      </c>
      <c r="B546" s="67" t="s">
        <v>870</v>
      </c>
      <c r="C546" s="5" t="s">
        <v>160</v>
      </c>
      <c r="D546" s="29">
        <v>5</v>
      </c>
      <c r="E546" s="5" t="s">
        <v>1142</v>
      </c>
      <c r="F546" s="245" t="s">
        <v>1143</v>
      </c>
      <c r="G546" s="167">
        <v>1331.0000000000002</v>
      </c>
    </row>
    <row r="547" spans="1:7" s="47" customFormat="1" ht="24.75" customHeight="1" x14ac:dyDescent="0.25">
      <c r="A547" s="66">
        <f t="shared" si="22"/>
        <v>501</v>
      </c>
      <c r="B547" s="67" t="s">
        <v>374</v>
      </c>
      <c r="C547" s="5" t="s">
        <v>99</v>
      </c>
      <c r="D547" s="29">
        <v>10</v>
      </c>
      <c r="E547" s="5" t="s">
        <v>1142</v>
      </c>
      <c r="F547" s="245" t="s">
        <v>1143</v>
      </c>
      <c r="G547" s="167">
        <v>121.00000000000001</v>
      </c>
    </row>
    <row r="548" spans="1:7" s="47" customFormat="1" ht="24.75" customHeight="1" x14ac:dyDescent="0.25">
      <c r="A548" s="66">
        <f t="shared" si="22"/>
        <v>502</v>
      </c>
      <c r="B548" s="67" t="s">
        <v>951</v>
      </c>
      <c r="C548" s="5" t="s">
        <v>160</v>
      </c>
      <c r="D548" s="29">
        <v>3</v>
      </c>
      <c r="E548" s="5" t="s">
        <v>1142</v>
      </c>
      <c r="F548" s="245" t="s">
        <v>1143</v>
      </c>
      <c r="G548" s="167">
        <v>1357.6200000000006</v>
      </c>
    </row>
    <row r="549" spans="1:7" s="47" customFormat="1" ht="24.75" customHeight="1" x14ac:dyDescent="0.25">
      <c r="A549" s="66">
        <f t="shared" si="22"/>
        <v>503</v>
      </c>
      <c r="B549" s="67" t="s">
        <v>952</v>
      </c>
      <c r="C549" s="5" t="s">
        <v>99</v>
      </c>
      <c r="D549" s="29">
        <v>50</v>
      </c>
      <c r="E549" s="5" t="s">
        <v>1142</v>
      </c>
      <c r="F549" s="245" t="s">
        <v>1143</v>
      </c>
      <c r="G549" s="167">
        <v>108.90000000000003</v>
      </c>
    </row>
    <row r="550" spans="1:7" s="47" customFormat="1" ht="24.75" customHeight="1" x14ac:dyDescent="0.25">
      <c r="A550" s="66">
        <f t="shared" si="22"/>
        <v>504</v>
      </c>
      <c r="B550" s="67" t="s">
        <v>953</v>
      </c>
      <c r="C550" s="5" t="s">
        <v>99</v>
      </c>
      <c r="D550" s="29">
        <f>20+10</f>
        <v>30</v>
      </c>
      <c r="E550" s="5" t="s">
        <v>1142</v>
      </c>
      <c r="F550" s="245" t="s">
        <v>1143</v>
      </c>
      <c r="G550" s="167">
        <v>48.4</v>
      </c>
    </row>
    <row r="551" spans="1:7" s="47" customFormat="1" ht="24.75" customHeight="1" x14ac:dyDescent="0.25">
      <c r="A551" s="66">
        <f t="shared" si="22"/>
        <v>505</v>
      </c>
      <c r="B551" s="67" t="s">
        <v>954</v>
      </c>
      <c r="C551" s="5" t="s">
        <v>99</v>
      </c>
      <c r="D551" s="29">
        <f>50+10</f>
        <v>60</v>
      </c>
      <c r="E551" s="5" t="s">
        <v>1142</v>
      </c>
      <c r="F551" s="245" t="s">
        <v>1143</v>
      </c>
      <c r="G551" s="167">
        <v>48.4</v>
      </c>
    </row>
    <row r="552" spans="1:7" s="47" customFormat="1" ht="24.75" customHeight="1" x14ac:dyDescent="0.25">
      <c r="A552" s="66">
        <f t="shared" si="22"/>
        <v>506</v>
      </c>
      <c r="B552" s="67" t="s">
        <v>950</v>
      </c>
      <c r="C552" s="5" t="s">
        <v>99</v>
      </c>
      <c r="D552" s="29">
        <f>50+30</f>
        <v>80</v>
      </c>
      <c r="E552" s="5" t="s">
        <v>1142</v>
      </c>
      <c r="F552" s="245" t="s">
        <v>1143</v>
      </c>
      <c r="G552" s="167">
        <v>399.3</v>
      </c>
    </row>
    <row r="553" spans="1:7" s="47" customFormat="1" ht="24.75" customHeight="1" x14ac:dyDescent="0.25">
      <c r="A553" s="66">
        <f t="shared" si="22"/>
        <v>507</v>
      </c>
      <c r="B553" s="67" t="s">
        <v>375</v>
      </c>
      <c r="C553" s="5" t="s">
        <v>376</v>
      </c>
      <c r="D553" s="29">
        <f>30+10</f>
        <v>40</v>
      </c>
      <c r="E553" s="5" t="s">
        <v>1142</v>
      </c>
      <c r="F553" s="245" t="s">
        <v>1143</v>
      </c>
      <c r="G553" s="167">
        <v>338.80000000000007</v>
      </c>
    </row>
    <row r="554" spans="1:7" s="47" customFormat="1" ht="24.75" customHeight="1" x14ac:dyDescent="0.25">
      <c r="A554" s="66">
        <f t="shared" si="22"/>
        <v>508</v>
      </c>
      <c r="B554" s="67" t="s">
        <v>377</v>
      </c>
      <c r="C554" s="5" t="s">
        <v>99</v>
      </c>
      <c r="D554" s="29">
        <v>100</v>
      </c>
      <c r="E554" s="5" t="s">
        <v>1142</v>
      </c>
      <c r="F554" s="245" t="s">
        <v>1143</v>
      </c>
      <c r="G554" s="167">
        <v>157.30000000000007</v>
      </c>
    </row>
    <row r="555" spans="1:7" s="47" customFormat="1" ht="24.75" customHeight="1" x14ac:dyDescent="0.25">
      <c r="A555" s="66">
        <f t="shared" si="22"/>
        <v>509</v>
      </c>
      <c r="B555" s="67" t="s">
        <v>378</v>
      </c>
      <c r="C555" s="5" t="s">
        <v>99</v>
      </c>
      <c r="D555" s="29">
        <v>10</v>
      </c>
      <c r="E555" s="5" t="s">
        <v>1142</v>
      </c>
      <c r="F555" s="245" t="s">
        <v>1143</v>
      </c>
      <c r="G555" s="167">
        <v>181.5</v>
      </c>
    </row>
    <row r="556" spans="1:7" s="47" customFormat="1" ht="24.75" customHeight="1" x14ac:dyDescent="0.25">
      <c r="A556" s="66">
        <f t="shared" si="22"/>
        <v>510</v>
      </c>
      <c r="B556" s="67" t="s">
        <v>955</v>
      </c>
      <c r="C556" s="5" t="s">
        <v>478</v>
      </c>
      <c r="D556" s="29">
        <v>150</v>
      </c>
      <c r="E556" s="5" t="s">
        <v>1142</v>
      </c>
      <c r="F556" s="245" t="s">
        <v>1143</v>
      </c>
      <c r="G556" s="167">
        <v>35.090000000000003</v>
      </c>
    </row>
    <row r="557" spans="1:7" s="47" customFormat="1" ht="24.75" customHeight="1" x14ac:dyDescent="0.25">
      <c r="A557" s="66">
        <f t="shared" si="22"/>
        <v>511</v>
      </c>
      <c r="B557" s="67" t="s">
        <v>379</v>
      </c>
      <c r="C557" s="5" t="s">
        <v>478</v>
      </c>
      <c r="D557" s="29">
        <f>500+100</f>
        <v>600</v>
      </c>
      <c r="E557" s="5" t="s">
        <v>1142</v>
      </c>
      <c r="F557" s="245" t="s">
        <v>1143</v>
      </c>
      <c r="G557" s="167">
        <v>701.80000000000018</v>
      </c>
    </row>
    <row r="558" spans="1:7" s="47" customFormat="1" ht="24.75" customHeight="1" x14ac:dyDescent="0.25">
      <c r="A558" s="188">
        <f t="shared" si="22"/>
        <v>512</v>
      </c>
      <c r="B558" s="189" t="s">
        <v>956</v>
      </c>
      <c r="C558" s="190" t="s">
        <v>478</v>
      </c>
      <c r="D558" s="191">
        <v>2500</v>
      </c>
      <c r="E558" s="190" t="s">
        <v>1142</v>
      </c>
      <c r="F558" s="246" t="s">
        <v>1143</v>
      </c>
      <c r="G558" s="192">
        <v>4250</v>
      </c>
    </row>
    <row r="559" spans="1:7" s="47" customFormat="1" ht="24.75" customHeight="1" x14ac:dyDescent="0.25">
      <c r="A559" s="66">
        <f t="shared" si="22"/>
        <v>513</v>
      </c>
      <c r="B559" s="67" t="s">
        <v>380</v>
      </c>
      <c r="C559" s="5" t="s">
        <v>478</v>
      </c>
      <c r="D559" s="29">
        <v>200</v>
      </c>
      <c r="E559" s="5" t="s">
        <v>1142</v>
      </c>
      <c r="F559" s="245" t="s">
        <v>1143</v>
      </c>
      <c r="G559" s="167">
        <v>1089</v>
      </c>
    </row>
    <row r="560" spans="1:7" s="47" customFormat="1" ht="24.75" customHeight="1" x14ac:dyDescent="0.25">
      <c r="A560" s="66">
        <f t="shared" si="22"/>
        <v>514</v>
      </c>
      <c r="B560" s="67" t="s">
        <v>381</v>
      </c>
      <c r="C560" s="5" t="s">
        <v>478</v>
      </c>
      <c r="D560" s="29">
        <f>50+100</f>
        <v>150</v>
      </c>
      <c r="E560" s="5" t="s">
        <v>1142</v>
      </c>
      <c r="F560" s="245" t="s">
        <v>1143</v>
      </c>
      <c r="G560" s="167">
        <v>605</v>
      </c>
    </row>
    <row r="561" spans="1:7" s="47" customFormat="1" ht="39" customHeight="1" x14ac:dyDescent="0.25">
      <c r="A561" s="66">
        <f t="shared" si="22"/>
        <v>515</v>
      </c>
      <c r="B561" s="67" t="s">
        <v>957</v>
      </c>
      <c r="C561" s="5" t="s">
        <v>99</v>
      </c>
      <c r="D561" s="29">
        <v>20</v>
      </c>
      <c r="E561" s="5" t="s">
        <v>1142</v>
      </c>
      <c r="F561" s="245" t="s">
        <v>1143</v>
      </c>
      <c r="G561" s="167">
        <v>883.3</v>
      </c>
    </row>
    <row r="562" spans="1:7" s="47" customFormat="1" ht="20.25" customHeight="1" x14ac:dyDescent="0.25">
      <c r="A562" s="188">
        <f t="shared" si="22"/>
        <v>516</v>
      </c>
      <c r="B562" s="189" t="s">
        <v>382</v>
      </c>
      <c r="C562" s="190" t="s">
        <v>99</v>
      </c>
      <c r="D562" s="191">
        <v>3000</v>
      </c>
      <c r="E562" s="190" t="s">
        <v>1142</v>
      </c>
      <c r="F562" s="246" t="s">
        <v>1143</v>
      </c>
      <c r="G562" s="192">
        <v>1500</v>
      </c>
    </row>
    <row r="563" spans="1:7" s="47" customFormat="1" ht="21" customHeight="1" x14ac:dyDescent="0.25">
      <c r="A563" s="66">
        <f t="shared" si="22"/>
        <v>517</v>
      </c>
      <c r="B563" s="67" t="s">
        <v>958</v>
      </c>
      <c r="C563" s="5" t="s">
        <v>99</v>
      </c>
      <c r="D563" s="29">
        <v>2</v>
      </c>
      <c r="E563" s="5" t="s">
        <v>1142</v>
      </c>
      <c r="F563" s="245" t="s">
        <v>1143</v>
      </c>
      <c r="G563" s="167">
        <v>60.500000000000014</v>
      </c>
    </row>
    <row r="564" spans="1:7" s="47" customFormat="1" ht="66.75" customHeight="1" x14ac:dyDescent="0.25">
      <c r="A564" s="188">
        <f t="shared" si="22"/>
        <v>518</v>
      </c>
      <c r="B564" s="189" t="s">
        <v>990</v>
      </c>
      <c r="C564" s="190" t="s">
        <v>99</v>
      </c>
      <c r="D564" s="191">
        <v>500</v>
      </c>
      <c r="E564" s="190" t="s">
        <v>1142</v>
      </c>
      <c r="F564" s="246" t="s">
        <v>1143</v>
      </c>
      <c r="G564" s="192">
        <v>1000</v>
      </c>
    </row>
    <row r="565" spans="1:7" s="47" customFormat="1" ht="21.75" customHeight="1" x14ac:dyDescent="0.25">
      <c r="A565" s="66">
        <f t="shared" si="22"/>
        <v>519</v>
      </c>
      <c r="B565" s="67" t="s">
        <v>383</v>
      </c>
      <c r="C565" s="5" t="s">
        <v>99</v>
      </c>
      <c r="D565" s="29">
        <v>10</v>
      </c>
      <c r="E565" s="5" t="s">
        <v>1142</v>
      </c>
      <c r="F565" s="245" t="s">
        <v>1143</v>
      </c>
      <c r="G565" s="167">
        <v>1210.0000000000005</v>
      </c>
    </row>
    <row r="566" spans="1:7" s="47" customFormat="1" ht="21" customHeight="1" x14ac:dyDescent="0.25">
      <c r="A566" s="66">
        <f t="shared" si="22"/>
        <v>520</v>
      </c>
      <c r="B566" s="67" t="s">
        <v>384</v>
      </c>
      <c r="C566" s="5" t="s">
        <v>99</v>
      </c>
      <c r="D566" s="29">
        <v>10</v>
      </c>
      <c r="E566" s="5" t="s">
        <v>1142</v>
      </c>
      <c r="F566" s="245" t="s">
        <v>1143</v>
      </c>
      <c r="G566" s="167">
        <v>883.3</v>
      </c>
    </row>
    <row r="567" spans="1:7" s="47" customFormat="1" ht="19.5" customHeight="1" x14ac:dyDescent="0.25">
      <c r="A567" s="66">
        <f t="shared" si="22"/>
        <v>521</v>
      </c>
      <c r="B567" s="67" t="s">
        <v>385</v>
      </c>
      <c r="C567" s="5" t="s">
        <v>99</v>
      </c>
      <c r="D567" s="29">
        <v>10</v>
      </c>
      <c r="E567" s="5" t="s">
        <v>1142</v>
      </c>
      <c r="F567" s="245" t="s">
        <v>1143</v>
      </c>
      <c r="G567" s="167">
        <v>19.360000000000007</v>
      </c>
    </row>
    <row r="568" spans="1:7" s="47" customFormat="1" ht="18.75" customHeight="1" x14ac:dyDescent="0.25">
      <c r="A568" s="66">
        <f t="shared" si="22"/>
        <v>522</v>
      </c>
      <c r="B568" s="67" t="s">
        <v>386</v>
      </c>
      <c r="C568" s="5" t="s">
        <v>99</v>
      </c>
      <c r="D568" s="29">
        <v>24</v>
      </c>
      <c r="E568" s="5" t="s">
        <v>1142</v>
      </c>
      <c r="F568" s="245" t="s">
        <v>1143</v>
      </c>
      <c r="G568" s="167">
        <v>1694.0000000000002</v>
      </c>
    </row>
    <row r="569" spans="1:7" s="47" customFormat="1" ht="24.75" customHeight="1" x14ac:dyDescent="0.25">
      <c r="A569" s="188">
        <f t="shared" si="22"/>
        <v>523</v>
      </c>
      <c r="B569" s="189" t="s">
        <v>1520</v>
      </c>
      <c r="C569" s="190" t="s">
        <v>99</v>
      </c>
      <c r="D569" s="191">
        <v>300</v>
      </c>
      <c r="E569" s="190" t="s">
        <v>1142</v>
      </c>
      <c r="F569" s="246" t="s">
        <v>1143</v>
      </c>
      <c r="G569" s="192">
        <v>450</v>
      </c>
    </row>
    <row r="570" spans="1:7" s="47" customFormat="1" ht="25.5" x14ac:dyDescent="0.25">
      <c r="A570" s="66">
        <f t="shared" si="22"/>
        <v>524</v>
      </c>
      <c r="B570" s="67" t="s">
        <v>387</v>
      </c>
      <c r="C570" s="5" t="s">
        <v>99</v>
      </c>
      <c r="D570" s="29">
        <v>100</v>
      </c>
      <c r="E570" s="5" t="s">
        <v>1142</v>
      </c>
      <c r="F570" s="245" t="s">
        <v>1143</v>
      </c>
      <c r="G570" s="167">
        <v>121</v>
      </c>
    </row>
    <row r="571" spans="1:7" s="47" customFormat="1" ht="25.5" x14ac:dyDescent="0.25">
      <c r="A571" s="66">
        <f t="shared" si="22"/>
        <v>525</v>
      </c>
      <c r="B571" s="67" t="s">
        <v>388</v>
      </c>
      <c r="C571" s="5" t="s">
        <v>99</v>
      </c>
      <c r="D571" s="29">
        <v>2</v>
      </c>
      <c r="E571" s="5" t="s">
        <v>1142</v>
      </c>
      <c r="F571" s="245" t="s">
        <v>1143</v>
      </c>
      <c r="G571" s="167">
        <v>96.800000000000011</v>
      </c>
    </row>
    <row r="572" spans="1:7" s="47" customFormat="1" ht="25.5" x14ac:dyDescent="0.25">
      <c r="A572" s="66">
        <f t="shared" si="22"/>
        <v>526</v>
      </c>
      <c r="B572" s="67" t="s">
        <v>389</v>
      </c>
      <c r="C572" s="5" t="s">
        <v>99</v>
      </c>
      <c r="D572" s="29">
        <f>300+150</f>
        <v>450</v>
      </c>
      <c r="E572" s="5" t="s">
        <v>1142</v>
      </c>
      <c r="F572" s="245" t="s">
        <v>1143</v>
      </c>
      <c r="G572" s="167">
        <v>217.80000000000007</v>
      </c>
    </row>
    <row r="573" spans="1:7" s="47" customFormat="1" ht="22.5" customHeight="1" x14ac:dyDescent="0.25">
      <c r="A573" s="66">
        <f t="shared" si="22"/>
        <v>527</v>
      </c>
      <c r="B573" s="67" t="s">
        <v>390</v>
      </c>
      <c r="C573" s="5" t="s">
        <v>99</v>
      </c>
      <c r="D573" s="29">
        <v>150</v>
      </c>
      <c r="E573" s="5" t="s">
        <v>1142</v>
      </c>
      <c r="F573" s="245" t="s">
        <v>1143</v>
      </c>
      <c r="G573" s="167">
        <v>205.7</v>
      </c>
    </row>
    <row r="574" spans="1:7" s="47" customFormat="1" ht="39.75" customHeight="1" x14ac:dyDescent="0.25">
      <c r="A574" s="66">
        <f t="shared" si="22"/>
        <v>528</v>
      </c>
      <c r="B574" s="67" t="s">
        <v>846</v>
      </c>
      <c r="C574" s="5" t="s">
        <v>99</v>
      </c>
      <c r="D574" s="29">
        <f>1500+600</f>
        <v>2100</v>
      </c>
      <c r="E574" s="5" t="s">
        <v>1142</v>
      </c>
      <c r="F574" s="245" t="s">
        <v>1143</v>
      </c>
      <c r="G574" s="167">
        <v>508.2000000000001</v>
      </c>
    </row>
    <row r="575" spans="1:7" s="47" customFormat="1" ht="23.25" customHeight="1" x14ac:dyDescent="0.25">
      <c r="A575" s="66">
        <f t="shared" si="22"/>
        <v>529</v>
      </c>
      <c r="B575" s="67" t="s">
        <v>391</v>
      </c>
      <c r="C575" s="5" t="s">
        <v>99</v>
      </c>
      <c r="D575" s="29">
        <v>2</v>
      </c>
      <c r="E575" s="5" t="s">
        <v>1142</v>
      </c>
      <c r="F575" s="245" t="s">
        <v>1143</v>
      </c>
      <c r="G575" s="167">
        <v>48.400000000000006</v>
      </c>
    </row>
    <row r="576" spans="1:7" s="47" customFormat="1" ht="21.75" customHeight="1" x14ac:dyDescent="0.25">
      <c r="A576" s="66">
        <f t="shared" si="22"/>
        <v>530</v>
      </c>
      <c r="B576" s="67" t="s">
        <v>392</v>
      </c>
      <c r="C576" s="5" t="s">
        <v>393</v>
      </c>
      <c r="D576" s="100" t="s">
        <v>1346</v>
      </c>
      <c r="E576" s="5" t="s">
        <v>1142</v>
      </c>
      <c r="F576" s="245" t="s">
        <v>1143</v>
      </c>
      <c r="G576" s="167">
        <v>3794.0760000000005</v>
      </c>
    </row>
    <row r="577" spans="1:7" s="47" customFormat="1" ht="25.5" x14ac:dyDescent="0.25">
      <c r="A577" s="66">
        <f t="shared" si="22"/>
        <v>531</v>
      </c>
      <c r="B577" s="67" t="s">
        <v>959</v>
      </c>
      <c r="C577" s="5" t="s">
        <v>99</v>
      </c>
      <c r="D577" s="29">
        <f>30+50</f>
        <v>80</v>
      </c>
      <c r="E577" s="5" t="s">
        <v>1142</v>
      </c>
      <c r="F577" s="245" t="s">
        <v>1143</v>
      </c>
      <c r="G577" s="167">
        <v>242.00000000000003</v>
      </c>
    </row>
    <row r="578" spans="1:7" s="47" customFormat="1" ht="25.5" x14ac:dyDescent="0.25">
      <c r="A578" s="66">
        <f t="shared" si="22"/>
        <v>532</v>
      </c>
      <c r="B578" s="67" t="s">
        <v>394</v>
      </c>
      <c r="C578" s="5" t="s">
        <v>99</v>
      </c>
      <c r="D578" s="29">
        <v>2</v>
      </c>
      <c r="E578" s="5" t="s">
        <v>1142</v>
      </c>
      <c r="F578" s="245" t="s">
        <v>1143</v>
      </c>
      <c r="G578" s="167">
        <v>48.400000000000006</v>
      </c>
    </row>
    <row r="579" spans="1:7" s="47" customFormat="1" ht="33" customHeight="1" x14ac:dyDescent="0.25">
      <c r="A579" s="188">
        <f t="shared" si="22"/>
        <v>533</v>
      </c>
      <c r="B579" s="193" t="s">
        <v>1553</v>
      </c>
      <c r="C579" s="190" t="s">
        <v>99</v>
      </c>
      <c r="D579" s="191">
        <v>8</v>
      </c>
      <c r="E579" s="190" t="s">
        <v>1142</v>
      </c>
      <c r="F579" s="246" t="s">
        <v>1143</v>
      </c>
      <c r="G579" s="194">
        <v>189.3</v>
      </c>
    </row>
    <row r="580" spans="1:7" s="47" customFormat="1" ht="25.5" x14ac:dyDescent="0.25">
      <c r="A580" s="188">
        <f t="shared" si="22"/>
        <v>534</v>
      </c>
      <c r="B580" s="189" t="s">
        <v>1552</v>
      </c>
      <c r="C580" s="190" t="s">
        <v>99</v>
      </c>
      <c r="D580" s="191">
        <v>30</v>
      </c>
      <c r="E580" s="190" t="s">
        <v>1142</v>
      </c>
      <c r="F580" s="246" t="s">
        <v>1143</v>
      </c>
      <c r="G580" s="194">
        <v>612.4</v>
      </c>
    </row>
    <row r="581" spans="1:7" s="47" customFormat="1" ht="25.5" x14ac:dyDescent="0.25">
      <c r="A581" s="66">
        <f t="shared" si="22"/>
        <v>535</v>
      </c>
      <c r="B581" s="67" t="s">
        <v>395</v>
      </c>
      <c r="C581" s="5" t="s">
        <v>99</v>
      </c>
      <c r="D581" s="29">
        <v>60</v>
      </c>
      <c r="E581" s="5" t="s">
        <v>1142</v>
      </c>
      <c r="F581" s="245" t="s">
        <v>1143</v>
      </c>
      <c r="G581" s="167">
        <v>48.4</v>
      </c>
    </row>
    <row r="582" spans="1:7" s="47" customFormat="1" ht="25.5" x14ac:dyDescent="0.25">
      <c r="A582" s="66">
        <f t="shared" si="22"/>
        <v>536</v>
      </c>
      <c r="B582" s="67" t="s">
        <v>861</v>
      </c>
      <c r="C582" s="5" t="s">
        <v>99</v>
      </c>
      <c r="D582" s="29">
        <v>30</v>
      </c>
      <c r="E582" s="5" t="s">
        <v>1142</v>
      </c>
      <c r="F582" s="245" t="s">
        <v>1143</v>
      </c>
      <c r="G582" s="167">
        <v>60.500000000000007</v>
      </c>
    </row>
    <row r="583" spans="1:7" s="47" customFormat="1" ht="25.5" x14ac:dyDescent="0.25">
      <c r="A583" s="66">
        <f t="shared" si="22"/>
        <v>537</v>
      </c>
      <c r="B583" s="67" t="s">
        <v>396</v>
      </c>
      <c r="C583" s="5" t="s">
        <v>99</v>
      </c>
      <c r="D583" s="29">
        <v>5</v>
      </c>
      <c r="E583" s="5" t="s">
        <v>1142</v>
      </c>
      <c r="F583" s="245" t="s">
        <v>1143</v>
      </c>
      <c r="G583" s="167">
        <v>96.8</v>
      </c>
    </row>
    <row r="584" spans="1:7" s="47" customFormat="1" ht="22.5" customHeight="1" x14ac:dyDescent="0.25">
      <c r="A584" s="66">
        <f t="shared" si="22"/>
        <v>538</v>
      </c>
      <c r="B584" s="67" t="s">
        <v>397</v>
      </c>
      <c r="C584" s="5" t="s">
        <v>99</v>
      </c>
      <c r="D584" s="29">
        <v>10</v>
      </c>
      <c r="E584" s="5" t="s">
        <v>1142</v>
      </c>
      <c r="F584" s="245" t="s">
        <v>1143</v>
      </c>
      <c r="G584" s="167">
        <v>605.00000000000023</v>
      </c>
    </row>
    <row r="585" spans="1:7" s="47" customFormat="1" ht="25.5" x14ac:dyDescent="0.25">
      <c r="A585" s="66">
        <f t="shared" si="22"/>
        <v>539</v>
      </c>
      <c r="B585" s="67" t="s">
        <v>398</v>
      </c>
      <c r="C585" s="5" t="s">
        <v>99</v>
      </c>
      <c r="D585" s="29">
        <v>50</v>
      </c>
      <c r="E585" s="5" t="s">
        <v>1142</v>
      </c>
      <c r="F585" s="245" t="s">
        <v>1143</v>
      </c>
      <c r="G585" s="167">
        <v>121</v>
      </c>
    </row>
    <row r="586" spans="1:7" s="47" customFormat="1" ht="25.5" x14ac:dyDescent="0.25">
      <c r="A586" s="66">
        <f t="shared" si="22"/>
        <v>540</v>
      </c>
      <c r="B586" s="67" t="s">
        <v>399</v>
      </c>
      <c r="C586" s="5" t="s">
        <v>99</v>
      </c>
      <c r="D586" s="29">
        <v>50</v>
      </c>
      <c r="E586" s="5" t="s">
        <v>1142</v>
      </c>
      <c r="F586" s="245" t="s">
        <v>1143</v>
      </c>
      <c r="G586" s="167">
        <v>326.7000000000001</v>
      </c>
    </row>
    <row r="587" spans="1:7" s="47" customFormat="1" ht="51" x14ac:dyDescent="0.25">
      <c r="A587" s="66">
        <f t="shared" si="22"/>
        <v>541</v>
      </c>
      <c r="B587" s="67" t="s">
        <v>425</v>
      </c>
      <c r="C587" s="5" t="s">
        <v>20</v>
      </c>
      <c r="D587" s="29">
        <v>0.5</v>
      </c>
      <c r="E587" s="5" t="s">
        <v>1142</v>
      </c>
      <c r="F587" s="245" t="s">
        <v>1143</v>
      </c>
      <c r="G587" s="167">
        <v>10714.227333333336</v>
      </c>
    </row>
    <row r="588" spans="1:7" s="47" customFormat="1" ht="21.75" customHeight="1" x14ac:dyDescent="0.25">
      <c r="A588" s="66">
        <f t="shared" si="22"/>
        <v>542</v>
      </c>
      <c r="B588" s="67" t="s">
        <v>401</v>
      </c>
      <c r="C588" s="5" t="s">
        <v>66</v>
      </c>
      <c r="D588" s="29">
        <v>200</v>
      </c>
      <c r="E588" s="5" t="s">
        <v>1142</v>
      </c>
      <c r="F588" s="245" t="s">
        <v>1143</v>
      </c>
      <c r="G588" s="167">
        <v>181.50000000000006</v>
      </c>
    </row>
    <row r="589" spans="1:7" s="47" customFormat="1" ht="21.75" customHeight="1" x14ac:dyDescent="0.25">
      <c r="A589" s="188">
        <f t="shared" si="22"/>
        <v>543</v>
      </c>
      <c r="B589" s="189" t="s">
        <v>960</v>
      </c>
      <c r="C589" s="190" t="s">
        <v>99</v>
      </c>
      <c r="D589" s="191">
        <v>70</v>
      </c>
      <c r="E589" s="190" t="s">
        <v>1142</v>
      </c>
      <c r="F589" s="246" t="s">
        <v>1143</v>
      </c>
      <c r="G589" s="192">
        <v>560</v>
      </c>
    </row>
    <row r="590" spans="1:7" s="47" customFormat="1" ht="21.75" customHeight="1" x14ac:dyDescent="0.25">
      <c r="A590" s="66">
        <f t="shared" si="22"/>
        <v>544</v>
      </c>
      <c r="B590" s="67" t="s">
        <v>402</v>
      </c>
      <c r="C590" s="5" t="s">
        <v>99</v>
      </c>
      <c r="D590" s="29">
        <v>80</v>
      </c>
      <c r="E590" s="5" t="s">
        <v>1142</v>
      </c>
      <c r="F590" s="245" t="s">
        <v>1143</v>
      </c>
      <c r="G590" s="167">
        <v>2178.0000000000005</v>
      </c>
    </row>
    <row r="591" spans="1:7" s="47" customFormat="1" ht="21.75" customHeight="1" x14ac:dyDescent="0.25">
      <c r="A591" s="66">
        <f t="shared" si="22"/>
        <v>545</v>
      </c>
      <c r="B591" s="67" t="s">
        <v>403</v>
      </c>
      <c r="C591" s="5" t="s">
        <v>160</v>
      </c>
      <c r="D591" s="29">
        <v>3</v>
      </c>
      <c r="E591" s="5" t="s">
        <v>1142</v>
      </c>
      <c r="F591" s="245" t="s">
        <v>1143</v>
      </c>
      <c r="G591" s="167">
        <v>108.9</v>
      </c>
    </row>
    <row r="592" spans="1:7" s="47" customFormat="1" ht="21.75" customHeight="1" x14ac:dyDescent="0.25">
      <c r="A592" s="66">
        <f t="shared" si="22"/>
        <v>546</v>
      </c>
      <c r="B592" s="67" t="s">
        <v>961</v>
      </c>
      <c r="C592" s="5" t="s">
        <v>160</v>
      </c>
      <c r="D592" s="29">
        <v>2</v>
      </c>
      <c r="E592" s="5" t="s">
        <v>1142</v>
      </c>
      <c r="F592" s="245" t="s">
        <v>1143</v>
      </c>
      <c r="G592" s="167">
        <v>242.00000000000006</v>
      </c>
    </row>
    <row r="593" spans="1:7" s="47" customFormat="1" ht="38.25" x14ac:dyDescent="0.25">
      <c r="A593" s="66">
        <f t="shared" si="22"/>
        <v>547</v>
      </c>
      <c r="B593" s="67" t="s">
        <v>404</v>
      </c>
      <c r="C593" s="5" t="s">
        <v>99</v>
      </c>
      <c r="D593" s="29">
        <v>10</v>
      </c>
      <c r="E593" s="5" t="s">
        <v>1142</v>
      </c>
      <c r="F593" s="245" t="s">
        <v>1143</v>
      </c>
      <c r="G593" s="167">
        <v>181.5</v>
      </c>
    </row>
    <row r="594" spans="1:7" s="47" customFormat="1" ht="25.5" x14ac:dyDescent="0.25">
      <c r="A594" s="66">
        <f t="shared" si="22"/>
        <v>548</v>
      </c>
      <c r="B594" s="67" t="s">
        <v>405</v>
      </c>
      <c r="C594" s="5" t="s">
        <v>99</v>
      </c>
      <c r="D594" s="29">
        <v>32</v>
      </c>
      <c r="E594" s="5" t="s">
        <v>1142</v>
      </c>
      <c r="F594" s="245" t="s">
        <v>1143</v>
      </c>
      <c r="G594" s="167">
        <v>36.299999999999997</v>
      </c>
    </row>
    <row r="595" spans="1:7" s="47" customFormat="1" ht="25.5" x14ac:dyDescent="0.25">
      <c r="A595" s="66">
        <f t="shared" si="22"/>
        <v>549</v>
      </c>
      <c r="B595" s="67" t="s">
        <v>406</v>
      </c>
      <c r="C595" s="5" t="s">
        <v>99</v>
      </c>
      <c r="D595" s="29">
        <v>50</v>
      </c>
      <c r="E595" s="5" t="s">
        <v>1142</v>
      </c>
      <c r="F595" s="245" t="s">
        <v>1143</v>
      </c>
      <c r="G595" s="167">
        <v>60.5</v>
      </c>
    </row>
    <row r="596" spans="1:7" s="47" customFormat="1" ht="28.5" customHeight="1" x14ac:dyDescent="0.25">
      <c r="A596" s="66">
        <f t="shared" si="22"/>
        <v>550</v>
      </c>
      <c r="B596" s="67" t="s">
        <v>407</v>
      </c>
      <c r="C596" s="5" t="s">
        <v>99</v>
      </c>
      <c r="D596" s="29">
        <f>30+5+5</f>
        <v>40</v>
      </c>
      <c r="E596" s="5" t="s">
        <v>1142</v>
      </c>
      <c r="F596" s="245" t="s">
        <v>1143</v>
      </c>
      <c r="G596" s="167">
        <v>157.30000000000004</v>
      </c>
    </row>
    <row r="597" spans="1:7" s="47" customFormat="1" ht="21.75" customHeight="1" x14ac:dyDescent="0.25">
      <c r="A597" s="66">
        <f t="shared" si="22"/>
        <v>551</v>
      </c>
      <c r="B597" s="67" t="s">
        <v>408</v>
      </c>
      <c r="C597" s="5" t="s">
        <v>99</v>
      </c>
      <c r="D597" s="29">
        <f>15+5</f>
        <v>20</v>
      </c>
      <c r="E597" s="5" t="s">
        <v>1142</v>
      </c>
      <c r="F597" s="245" t="s">
        <v>1143</v>
      </c>
      <c r="G597" s="167">
        <v>14.519999999999998</v>
      </c>
    </row>
    <row r="598" spans="1:7" s="47" customFormat="1" ht="21.75" customHeight="1" x14ac:dyDescent="0.25">
      <c r="A598" s="188">
        <f t="shared" si="22"/>
        <v>552</v>
      </c>
      <c r="B598" s="189" t="s">
        <v>409</v>
      </c>
      <c r="C598" s="190" t="s">
        <v>99</v>
      </c>
      <c r="D598" s="191">
        <v>300</v>
      </c>
      <c r="E598" s="190" t="s">
        <v>1142</v>
      </c>
      <c r="F598" s="246" t="s">
        <v>1143</v>
      </c>
      <c r="G598" s="192">
        <v>1800</v>
      </c>
    </row>
    <row r="599" spans="1:7" s="47" customFormat="1" ht="21.75" customHeight="1" x14ac:dyDescent="0.25">
      <c r="A599" s="66">
        <f t="shared" ref="A599:A616" si="23">A598+1</f>
        <v>553</v>
      </c>
      <c r="B599" s="67" t="s">
        <v>410</v>
      </c>
      <c r="C599" s="5" t="s">
        <v>99</v>
      </c>
      <c r="D599" s="29">
        <v>40</v>
      </c>
      <c r="E599" s="5" t="s">
        <v>1142</v>
      </c>
      <c r="F599" s="245" t="s">
        <v>1143</v>
      </c>
      <c r="G599" s="167">
        <v>108.9</v>
      </c>
    </row>
    <row r="600" spans="1:7" s="47" customFormat="1" ht="38.25" x14ac:dyDescent="0.25">
      <c r="A600" s="66">
        <f t="shared" si="23"/>
        <v>554</v>
      </c>
      <c r="B600" s="67" t="s">
        <v>411</v>
      </c>
      <c r="C600" s="5" t="s">
        <v>99</v>
      </c>
      <c r="D600" s="29">
        <v>10</v>
      </c>
      <c r="E600" s="5" t="s">
        <v>1142</v>
      </c>
      <c r="F600" s="245" t="s">
        <v>1143</v>
      </c>
      <c r="G600" s="167">
        <v>363</v>
      </c>
    </row>
    <row r="601" spans="1:7" s="47" customFormat="1" ht="21.75" customHeight="1" x14ac:dyDescent="0.25">
      <c r="A601" s="66">
        <f t="shared" si="23"/>
        <v>555</v>
      </c>
      <c r="B601" s="67" t="s">
        <v>412</v>
      </c>
      <c r="C601" s="5" t="s">
        <v>99</v>
      </c>
      <c r="D601" s="29">
        <v>100</v>
      </c>
      <c r="E601" s="5" t="s">
        <v>1142</v>
      </c>
      <c r="F601" s="245" t="s">
        <v>1143</v>
      </c>
      <c r="G601" s="167">
        <v>10.043000000000003</v>
      </c>
    </row>
    <row r="602" spans="1:7" s="47" customFormat="1" ht="20.25" customHeight="1" x14ac:dyDescent="0.25">
      <c r="A602" s="66">
        <f t="shared" si="23"/>
        <v>556</v>
      </c>
      <c r="B602" s="67" t="s">
        <v>413</v>
      </c>
      <c r="C602" s="5" t="s">
        <v>1048</v>
      </c>
      <c r="D602" s="29">
        <v>120</v>
      </c>
      <c r="E602" s="5" t="s">
        <v>1142</v>
      </c>
      <c r="F602" s="245" t="s">
        <v>1143</v>
      </c>
      <c r="G602" s="167">
        <v>121.00000000000001</v>
      </c>
    </row>
    <row r="603" spans="1:7" s="47" customFormat="1" ht="12.75" customHeight="1" x14ac:dyDescent="0.25">
      <c r="A603" s="66">
        <f t="shared" si="23"/>
        <v>557</v>
      </c>
      <c r="B603" s="67" t="s">
        <v>414</v>
      </c>
      <c r="C603" s="5" t="s">
        <v>99</v>
      </c>
      <c r="D603" s="29">
        <v>13</v>
      </c>
      <c r="E603" s="5" t="s">
        <v>1142</v>
      </c>
      <c r="F603" s="245" t="s">
        <v>1143</v>
      </c>
      <c r="G603" s="167">
        <v>60.500000000000014</v>
      </c>
    </row>
    <row r="604" spans="1:7" s="47" customFormat="1" ht="12.75" customHeight="1" x14ac:dyDescent="0.25">
      <c r="A604" s="66">
        <f t="shared" si="23"/>
        <v>558</v>
      </c>
      <c r="B604" s="67" t="s">
        <v>415</v>
      </c>
      <c r="C604" s="5" t="s">
        <v>66</v>
      </c>
      <c r="D604" s="29">
        <v>50</v>
      </c>
      <c r="E604" s="5" t="s">
        <v>1142</v>
      </c>
      <c r="F604" s="245" t="s">
        <v>1143</v>
      </c>
      <c r="G604" s="167">
        <v>15.125</v>
      </c>
    </row>
    <row r="605" spans="1:7" s="47" customFormat="1" ht="38.25" x14ac:dyDescent="0.25">
      <c r="A605" s="66">
        <f t="shared" si="23"/>
        <v>559</v>
      </c>
      <c r="B605" s="67" t="s">
        <v>416</v>
      </c>
      <c r="C605" s="5" t="s">
        <v>1048</v>
      </c>
      <c r="D605" s="29">
        <v>10</v>
      </c>
      <c r="E605" s="5" t="s">
        <v>1142</v>
      </c>
      <c r="F605" s="245" t="s">
        <v>1143</v>
      </c>
      <c r="G605" s="167">
        <v>36.300000000000011</v>
      </c>
    </row>
    <row r="606" spans="1:7" s="47" customFormat="1" ht="15.75" customHeight="1" x14ac:dyDescent="0.25">
      <c r="A606" s="66">
        <f t="shared" si="23"/>
        <v>560</v>
      </c>
      <c r="B606" s="67" t="s">
        <v>417</v>
      </c>
      <c r="C606" s="5" t="s">
        <v>1048</v>
      </c>
      <c r="D606" s="29">
        <v>30</v>
      </c>
      <c r="E606" s="5" t="s">
        <v>1142</v>
      </c>
      <c r="F606" s="245" t="s">
        <v>1143</v>
      </c>
      <c r="G606" s="167">
        <v>5316.7400000000007</v>
      </c>
    </row>
    <row r="607" spans="1:7" s="47" customFormat="1" ht="22.5" customHeight="1" x14ac:dyDescent="0.25">
      <c r="A607" s="66">
        <f t="shared" si="23"/>
        <v>561</v>
      </c>
      <c r="B607" s="67" t="s">
        <v>962</v>
      </c>
      <c r="C607" s="5" t="s">
        <v>99</v>
      </c>
      <c r="D607" s="29">
        <v>13</v>
      </c>
      <c r="E607" s="5" t="s">
        <v>1142</v>
      </c>
      <c r="F607" s="245" t="s">
        <v>1143</v>
      </c>
      <c r="G607" s="167">
        <v>205.7</v>
      </c>
    </row>
    <row r="608" spans="1:7" s="47" customFormat="1" ht="15.75" customHeight="1" x14ac:dyDescent="0.25">
      <c r="A608" s="66">
        <f t="shared" si="23"/>
        <v>562</v>
      </c>
      <c r="B608" s="67" t="s">
        <v>862</v>
      </c>
      <c r="C608" s="5" t="s">
        <v>99</v>
      </c>
      <c r="D608" s="29">
        <v>2</v>
      </c>
      <c r="E608" s="5" t="s">
        <v>1142</v>
      </c>
      <c r="F608" s="245" t="s">
        <v>1143</v>
      </c>
      <c r="G608" s="167">
        <v>36.299999999999997</v>
      </c>
    </row>
    <row r="609" spans="1:7" s="47" customFormat="1" ht="26.25" customHeight="1" x14ac:dyDescent="0.25">
      <c r="A609" s="66">
        <f t="shared" si="23"/>
        <v>563</v>
      </c>
      <c r="B609" s="67" t="s">
        <v>963</v>
      </c>
      <c r="C609" s="5" t="s">
        <v>99</v>
      </c>
      <c r="D609" s="29">
        <f>3+2</f>
        <v>5</v>
      </c>
      <c r="E609" s="5" t="s">
        <v>1142</v>
      </c>
      <c r="F609" s="245" t="s">
        <v>1143</v>
      </c>
      <c r="G609" s="167">
        <v>36.300000000000011</v>
      </c>
    </row>
    <row r="610" spans="1:7" s="47" customFormat="1" ht="15.75" customHeight="1" x14ac:dyDescent="0.25">
      <c r="A610" s="66">
        <f t="shared" si="23"/>
        <v>564</v>
      </c>
      <c r="B610" s="67" t="s">
        <v>418</v>
      </c>
      <c r="C610" s="5" t="s">
        <v>99</v>
      </c>
      <c r="D610" s="29">
        <v>20</v>
      </c>
      <c r="E610" s="5" t="s">
        <v>1142</v>
      </c>
      <c r="F610" s="245" t="s">
        <v>1143</v>
      </c>
      <c r="G610" s="167">
        <v>121.00000000000001</v>
      </c>
    </row>
    <row r="611" spans="1:7" s="47" customFormat="1" ht="30.75" customHeight="1" x14ac:dyDescent="0.25">
      <c r="A611" s="66">
        <f t="shared" si="23"/>
        <v>565</v>
      </c>
      <c r="B611" s="67" t="s">
        <v>420</v>
      </c>
      <c r="C611" s="5" t="s">
        <v>99</v>
      </c>
      <c r="D611" s="29">
        <v>4</v>
      </c>
      <c r="E611" s="5" t="s">
        <v>1142</v>
      </c>
      <c r="F611" s="245" t="s">
        <v>1143</v>
      </c>
      <c r="G611" s="167">
        <v>31.460000000000008</v>
      </c>
    </row>
    <row r="612" spans="1:7" s="47" customFormat="1" ht="18.75" customHeight="1" x14ac:dyDescent="0.25">
      <c r="A612" s="66">
        <f t="shared" si="23"/>
        <v>566</v>
      </c>
      <c r="B612" s="67" t="s">
        <v>964</v>
      </c>
      <c r="C612" s="5" t="s">
        <v>99</v>
      </c>
      <c r="D612" s="29">
        <v>5</v>
      </c>
      <c r="E612" s="5" t="s">
        <v>1142</v>
      </c>
      <c r="F612" s="245" t="s">
        <v>1143</v>
      </c>
      <c r="G612" s="167">
        <v>121.00000000000001</v>
      </c>
    </row>
    <row r="613" spans="1:7" s="47" customFormat="1" ht="13.5" customHeight="1" x14ac:dyDescent="0.25">
      <c r="A613" s="66">
        <f t="shared" si="23"/>
        <v>567</v>
      </c>
      <c r="B613" s="67" t="s">
        <v>421</v>
      </c>
      <c r="C613" s="5" t="s">
        <v>99</v>
      </c>
      <c r="D613" s="29">
        <v>40</v>
      </c>
      <c r="E613" s="5" t="s">
        <v>1142</v>
      </c>
      <c r="F613" s="245" t="s">
        <v>1143</v>
      </c>
      <c r="G613" s="167">
        <v>242.00000000000003</v>
      </c>
    </row>
    <row r="614" spans="1:7" s="47" customFormat="1" ht="13.5" customHeight="1" x14ac:dyDescent="0.25">
      <c r="A614" s="66">
        <f t="shared" si="23"/>
        <v>568</v>
      </c>
      <c r="B614" s="67" t="s">
        <v>422</v>
      </c>
      <c r="C614" s="5" t="s">
        <v>99</v>
      </c>
      <c r="D614" s="29">
        <v>10</v>
      </c>
      <c r="E614" s="5" t="s">
        <v>1142</v>
      </c>
      <c r="F614" s="245" t="s">
        <v>1143</v>
      </c>
      <c r="G614" s="167">
        <v>193.6</v>
      </c>
    </row>
    <row r="615" spans="1:7" s="47" customFormat="1" ht="13.5" customHeight="1" x14ac:dyDescent="0.25">
      <c r="A615" s="66">
        <f t="shared" si="23"/>
        <v>569</v>
      </c>
      <c r="B615" s="67" t="s">
        <v>424</v>
      </c>
      <c r="C615" s="5" t="s">
        <v>99</v>
      </c>
      <c r="D615" s="29">
        <v>2</v>
      </c>
      <c r="E615" s="5" t="s">
        <v>1142</v>
      </c>
      <c r="F615" s="245" t="s">
        <v>1143</v>
      </c>
      <c r="G615" s="167">
        <v>242.00000000000006</v>
      </c>
    </row>
    <row r="616" spans="1:7" s="47" customFormat="1" ht="13.5" customHeight="1" x14ac:dyDescent="0.25">
      <c r="A616" s="66">
        <f t="shared" si="23"/>
        <v>570</v>
      </c>
      <c r="B616" s="67" t="s">
        <v>915</v>
      </c>
      <c r="C616" s="5" t="s">
        <v>99</v>
      </c>
      <c r="D616" s="29">
        <v>5</v>
      </c>
      <c r="E616" s="5" t="s">
        <v>1142</v>
      </c>
      <c r="F616" s="245" t="s">
        <v>1143</v>
      </c>
      <c r="G616" s="167">
        <v>121.00000000000001</v>
      </c>
    </row>
    <row r="617" spans="1:7" s="47" customFormat="1" ht="23.25" customHeight="1" x14ac:dyDescent="0.25">
      <c r="A617" s="85">
        <f>A616+1</f>
        <v>571</v>
      </c>
      <c r="B617" s="77" t="s">
        <v>1402</v>
      </c>
      <c r="C617" s="5" t="s">
        <v>99</v>
      </c>
      <c r="D617" s="29">
        <v>50</v>
      </c>
      <c r="E617" s="5" t="s">
        <v>1142</v>
      </c>
      <c r="F617" s="245" t="s">
        <v>1143</v>
      </c>
      <c r="G617" s="167">
        <v>27.5</v>
      </c>
    </row>
    <row r="618" spans="1:7" s="47" customFormat="1" ht="13.5" customHeight="1" x14ac:dyDescent="0.25">
      <c r="A618" s="85">
        <f>A617+1</f>
        <v>572</v>
      </c>
      <c r="B618" s="67" t="s">
        <v>1408</v>
      </c>
      <c r="C618" s="5" t="s">
        <v>99</v>
      </c>
      <c r="D618" s="29">
        <v>8</v>
      </c>
      <c r="E618" s="5" t="s">
        <v>1142</v>
      </c>
      <c r="F618" s="245" t="s">
        <v>1143</v>
      </c>
      <c r="G618" s="167">
        <v>61.600000000000009</v>
      </c>
    </row>
    <row r="619" spans="1:7" s="47" customFormat="1" ht="38.25" customHeight="1" x14ac:dyDescent="0.25">
      <c r="A619" s="179" t="s">
        <v>1497</v>
      </c>
      <c r="B619" s="173" t="s">
        <v>1495</v>
      </c>
      <c r="C619" s="164" t="s">
        <v>1496</v>
      </c>
      <c r="D619" s="168">
        <v>2000</v>
      </c>
      <c r="E619" s="164" t="s">
        <v>1142</v>
      </c>
      <c r="F619" s="245" t="s">
        <v>1143</v>
      </c>
      <c r="G619" s="167">
        <v>1500</v>
      </c>
    </row>
    <row r="620" spans="1:7" s="47" customFormat="1" ht="38.25" customHeight="1" x14ac:dyDescent="0.25">
      <c r="A620" s="179" t="s">
        <v>1512</v>
      </c>
      <c r="B620" s="173" t="s">
        <v>1513</v>
      </c>
      <c r="C620" s="164" t="s">
        <v>66</v>
      </c>
      <c r="D620" s="168">
        <v>200</v>
      </c>
      <c r="E620" s="164" t="s">
        <v>1142</v>
      </c>
      <c r="F620" s="245" t="s">
        <v>1143</v>
      </c>
      <c r="G620" s="167">
        <v>3200</v>
      </c>
    </row>
    <row r="621" spans="1:7" s="47" customFormat="1" ht="38.25" customHeight="1" x14ac:dyDescent="0.25">
      <c r="A621" s="179" t="s">
        <v>1516</v>
      </c>
      <c r="B621" s="171" t="s">
        <v>1517</v>
      </c>
      <c r="C621" s="166" t="s">
        <v>66</v>
      </c>
      <c r="D621" s="176">
        <v>1500</v>
      </c>
      <c r="E621" s="164" t="s">
        <v>1142</v>
      </c>
      <c r="F621" s="245" t="s">
        <v>1143</v>
      </c>
      <c r="G621" s="177">
        <v>3000</v>
      </c>
    </row>
    <row r="622" spans="1:7" s="47" customFormat="1" ht="38.25" customHeight="1" x14ac:dyDescent="0.25">
      <c r="A622" s="179" t="s">
        <v>1518</v>
      </c>
      <c r="B622" s="171" t="s">
        <v>1519</v>
      </c>
      <c r="C622" s="164" t="s">
        <v>19</v>
      </c>
      <c r="D622" s="168">
        <v>20</v>
      </c>
      <c r="E622" s="164" t="s">
        <v>1142</v>
      </c>
      <c r="F622" s="245" t="s">
        <v>1143</v>
      </c>
      <c r="G622" s="177">
        <v>800</v>
      </c>
    </row>
    <row r="623" spans="1:7" s="1" customFormat="1" ht="18.75" customHeight="1" x14ac:dyDescent="0.25">
      <c r="A623" s="200" t="s">
        <v>1173</v>
      </c>
      <c r="B623" s="201"/>
      <c r="C623" s="183"/>
      <c r="D623" s="184"/>
      <c r="E623" s="183"/>
      <c r="F623" s="252"/>
      <c r="G623" s="160"/>
    </row>
    <row r="624" spans="1:7" s="1" customFormat="1" ht="18.75" customHeight="1" x14ac:dyDescent="0.3">
      <c r="A624" s="233" t="s">
        <v>1174</v>
      </c>
      <c r="B624" s="234"/>
      <c r="C624" s="183"/>
      <c r="D624" s="184"/>
      <c r="E624" s="183"/>
      <c r="F624" s="183"/>
      <c r="G624" s="197">
        <f>SUM(G625:G634)</f>
        <v>7610.3591299999998</v>
      </c>
    </row>
    <row r="625" spans="1:7" s="47" customFormat="1" ht="21" customHeight="1" x14ac:dyDescent="0.25">
      <c r="A625" s="66">
        <f>A618+1</f>
        <v>573</v>
      </c>
      <c r="B625" s="67" t="s">
        <v>327</v>
      </c>
      <c r="C625" s="5" t="s">
        <v>99</v>
      </c>
      <c r="D625" s="29">
        <v>50</v>
      </c>
      <c r="E625" s="5" t="s">
        <v>1142</v>
      </c>
      <c r="F625" s="245" t="s">
        <v>1143</v>
      </c>
      <c r="G625" s="167">
        <v>1321.3200000000002</v>
      </c>
    </row>
    <row r="626" spans="1:7" s="47" customFormat="1" ht="63.75" x14ac:dyDescent="0.25">
      <c r="A626" s="66">
        <f t="shared" ref="A626:A634" si="24">A625+1</f>
        <v>574</v>
      </c>
      <c r="B626" s="67" t="s">
        <v>966</v>
      </c>
      <c r="C626" s="5" t="s">
        <v>99</v>
      </c>
      <c r="D626" s="29">
        <f>50+50+10+5+2+10</f>
        <v>127</v>
      </c>
      <c r="E626" s="5" t="s">
        <v>1142</v>
      </c>
      <c r="F626" s="245" t="s">
        <v>1143</v>
      </c>
      <c r="G626" s="167">
        <v>514.25000000000011</v>
      </c>
    </row>
    <row r="627" spans="1:7" s="47" customFormat="1" ht="51" x14ac:dyDescent="0.25">
      <c r="A627" s="66">
        <f t="shared" si="24"/>
        <v>575</v>
      </c>
      <c r="B627" s="67" t="s">
        <v>426</v>
      </c>
      <c r="C627" s="5" t="s">
        <v>99</v>
      </c>
      <c r="D627" s="29">
        <f>10+10+20+10+5</f>
        <v>55</v>
      </c>
      <c r="E627" s="5" t="s">
        <v>1142</v>
      </c>
      <c r="F627" s="245" t="s">
        <v>1143</v>
      </c>
      <c r="G627" s="167">
        <v>242</v>
      </c>
    </row>
    <row r="628" spans="1:7" s="47" customFormat="1" ht="177" customHeight="1" x14ac:dyDescent="0.25">
      <c r="A628" s="66">
        <f t="shared" si="24"/>
        <v>576</v>
      </c>
      <c r="B628" s="67" t="s">
        <v>851</v>
      </c>
      <c r="C628" s="5" t="s">
        <v>99</v>
      </c>
      <c r="D628" s="29">
        <f>30+150+150+90+20</f>
        <v>440</v>
      </c>
      <c r="E628" s="5" t="s">
        <v>1142</v>
      </c>
      <c r="F628" s="245" t="s">
        <v>1143</v>
      </c>
      <c r="G628" s="167">
        <v>447.7000000000001</v>
      </c>
    </row>
    <row r="629" spans="1:7" s="47" customFormat="1" ht="25.5" x14ac:dyDescent="0.25">
      <c r="A629" s="66">
        <f t="shared" si="24"/>
        <v>577</v>
      </c>
      <c r="B629" s="67" t="s">
        <v>428</v>
      </c>
      <c r="C629" s="5" t="s">
        <v>99</v>
      </c>
      <c r="D629" s="29">
        <f>100+100+20+40+50+5</f>
        <v>315</v>
      </c>
      <c r="E629" s="5" t="s">
        <v>1142</v>
      </c>
      <c r="F629" s="245" t="s">
        <v>1143</v>
      </c>
      <c r="G629" s="167">
        <v>72.599999999999994</v>
      </c>
    </row>
    <row r="630" spans="1:7" s="47" customFormat="1" ht="23.25" customHeight="1" x14ac:dyDescent="0.25">
      <c r="A630" s="66">
        <f t="shared" si="24"/>
        <v>578</v>
      </c>
      <c r="B630" s="101" t="s">
        <v>1020</v>
      </c>
      <c r="C630" s="5" t="s">
        <v>99</v>
      </c>
      <c r="D630" s="29">
        <f>2+3</f>
        <v>5</v>
      </c>
      <c r="E630" s="5" t="s">
        <v>1150</v>
      </c>
      <c r="F630" s="245" t="s">
        <v>1143</v>
      </c>
      <c r="G630" s="167">
        <v>48.4</v>
      </c>
    </row>
    <row r="631" spans="1:7" s="47" customFormat="1" ht="22.5" customHeight="1" x14ac:dyDescent="0.25">
      <c r="A631" s="66">
        <f t="shared" si="24"/>
        <v>579</v>
      </c>
      <c r="B631" s="67" t="s">
        <v>429</v>
      </c>
      <c r="C631" s="5" t="s">
        <v>99</v>
      </c>
      <c r="D631" s="29">
        <v>5</v>
      </c>
      <c r="E631" s="5" t="s">
        <v>1142</v>
      </c>
      <c r="F631" s="245" t="s">
        <v>1143</v>
      </c>
      <c r="G631" s="167">
        <v>9.1391300000000015</v>
      </c>
    </row>
    <row r="632" spans="1:7" s="47" customFormat="1" ht="23.25" customHeight="1" x14ac:dyDescent="0.25">
      <c r="A632" s="66">
        <f t="shared" si="24"/>
        <v>580</v>
      </c>
      <c r="B632" s="67" t="s">
        <v>795</v>
      </c>
      <c r="C632" s="5" t="s">
        <v>99</v>
      </c>
      <c r="D632" s="29">
        <v>5</v>
      </c>
      <c r="E632" s="5" t="s">
        <v>1142</v>
      </c>
      <c r="F632" s="245" t="s">
        <v>1143</v>
      </c>
      <c r="G632" s="167">
        <v>1573</v>
      </c>
    </row>
    <row r="633" spans="1:7" s="47" customFormat="1" ht="21.75" customHeight="1" x14ac:dyDescent="0.25">
      <c r="A633" s="66">
        <f t="shared" si="24"/>
        <v>581</v>
      </c>
      <c r="B633" s="104" t="s">
        <v>937</v>
      </c>
      <c r="C633" s="5" t="s">
        <v>99</v>
      </c>
      <c r="D633" s="29">
        <v>2</v>
      </c>
      <c r="E633" s="5" t="s">
        <v>1142</v>
      </c>
      <c r="F633" s="245" t="s">
        <v>1143</v>
      </c>
      <c r="G633" s="167">
        <v>1415.7</v>
      </c>
    </row>
    <row r="634" spans="1:7" s="47" customFormat="1" ht="23.25" customHeight="1" x14ac:dyDescent="0.25">
      <c r="A634" s="66">
        <f t="shared" si="24"/>
        <v>582</v>
      </c>
      <c r="B634" s="67" t="s">
        <v>884</v>
      </c>
      <c r="C634" s="5" t="s">
        <v>99</v>
      </c>
      <c r="D634" s="29">
        <f>2+30+30</f>
        <v>62</v>
      </c>
      <c r="E634" s="5" t="s">
        <v>1142</v>
      </c>
      <c r="F634" s="245" t="s">
        <v>1143</v>
      </c>
      <c r="G634" s="167">
        <v>1966.2500000000002</v>
      </c>
    </row>
    <row r="635" spans="1:7" s="1" customFormat="1" ht="18.75" customHeight="1" x14ac:dyDescent="0.3">
      <c r="A635" s="233" t="s">
        <v>1175</v>
      </c>
      <c r="B635" s="234"/>
      <c r="C635" s="183"/>
      <c r="D635" s="184"/>
      <c r="E635" s="183"/>
      <c r="F635" s="252"/>
      <c r="G635" s="197">
        <f>SUM(G636:G641)</f>
        <v>6195.2000000000007</v>
      </c>
    </row>
    <row r="636" spans="1:7" s="47" customFormat="1" ht="25.5" x14ac:dyDescent="0.25">
      <c r="A636" s="66">
        <f>A634+1</f>
        <v>583</v>
      </c>
      <c r="B636" s="67" t="s">
        <v>1062</v>
      </c>
      <c r="C636" s="5" t="s">
        <v>427</v>
      </c>
      <c r="D636" s="29">
        <f>335+5+10+300</f>
        <v>650</v>
      </c>
      <c r="E636" s="5" t="s">
        <v>1142</v>
      </c>
      <c r="F636" s="245" t="s">
        <v>1143</v>
      </c>
      <c r="G636" s="167">
        <v>907.49999999999989</v>
      </c>
    </row>
    <row r="637" spans="1:7" s="47" customFormat="1" ht="25.5" x14ac:dyDescent="0.25">
      <c r="A637" s="66">
        <f>A636+1</f>
        <v>584</v>
      </c>
      <c r="B637" s="104" t="s">
        <v>922</v>
      </c>
      <c r="C637" s="5" t="s">
        <v>99</v>
      </c>
      <c r="D637" s="29">
        <v>100</v>
      </c>
      <c r="E637" s="5" t="s">
        <v>1142</v>
      </c>
      <c r="F637" s="245" t="s">
        <v>1143</v>
      </c>
      <c r="G637" s="167">
        <v>1415.7000000000005</v>
      </c>
    </row>
    <row r="638" spans="1:7" s="47" customFormat="1" ht="25.5" x14ac:dyDescent="0.25">
      <c r="A638" s="66">
        <f>A637+1</f>
        <v>585</v>
      </c>
      <c r="B638" s="67" t="s">
        <v>1061</v>
      </c>
      <c r="C638" s="5" t="s">
        <v>160</v>
      </c>
      <c r="D638" s="29">
        <v>8</v>
      </c>
      <c r="E638" s="5" t="s">
        <v>1142</v>
      </c>
      <c r="F638" s="245" t="s">
        <v>1143</v>
      </c>
      <c r="G638" s="167">
        <v>1887.6000000000004</v>
      </c>
    </row>
    <row r="639" spans="1:7" s="47" customFormat="1" ht="25.5" x14ac:dyDescent="0.25">
      <c r="A639" s="66">
        <f>A638+1</f>
        <v>586</v>
      </c>
      <c r="B639" s="67" t="s">
        <v>430</v>
      </c>
      <c r="C639" s="5" t="s">
        <v>99</v>
      </c>
      <c r="D639" s="29">
        <f>900+200+30</f>
        <v>1130</v>
      </c>
      <c r="E639" s="5" t="s">
        <v>1142</v>
      </c>
      <c r="F639" s="245" t="s">
        <v>1143</v>
      </c>
      <c r="G639" s="167">
        <v>508.2000000000001</v>
      </c>
    </row>
    <row r="640" spans="1:7" s="47" customFormat="1" ht="25.5" x14ac:dyDescent="0.25">
      <c r="A640" s="66">
        <f>A639+1</f>
        <v>587</v>
      </c>
      <c r="B640" s="67" t="s">
        <v>431</v>
      </c>
      <c r="C640" s="5" t="s">
        <v>427</v>
      </c>
      <c r="D640" s="29">
        <f>890+10+15+100</f>
        <v>1015</v>
      </c>
      <c r="E640" s="5" t="s">
        <v>1142</v>
      </c>
      <c r="F640" s="245" t="s">
        <v>1143</v>
      </c>
      <c r="G640" s="167">
        <v>1052.7000000000003</v>
      </c>
    </row>
    <row r="641" spans="1:7" s="47" customFormat="1" ht="25.5" x14ac:dyDescent="0.25">
      <c r="A641" s="66">
        <f>A640+1</f>
        <v>588</v>
      </c>
      <c r="B641" s="67" t="s">
        <v>432</v>
      </c>
      <c r="C641" s="5" t="s">
        <v>99</v>
      </c>
      <c r="D641" s="29">
        <f>230+100+20</f>
        <v>350</v>
      </c>
      <c r="E641" s="5" t="s">
        <v>1142</v>
      </c>
      <c r="F641" s="245" t="s">
        <v>1143</v>
      </c>
      <c r="G641" s="167">
        <v>423.5</v>
      </c>
    </row>
    <row r="642" spans="1:7" s="1" customFormat="1" ht="18.75" customHeight="1" x14ac:dyDescent="0.3">
      <c r="A642" s="233" t="s">
        <v>1176</v>
      </c>
      <c r="B642" s="234"/>
      <c r="C642" s="183"/>
      <c r="D642" s="184"/>
      <c r="E642" s="183"/>
      <c r="F642" s="252"/>
      <c r="G642" s="197">
        <f>SUM(G643:G648)</f>
        <v>10777.712</v>
      </c>
    </row>
    <row r="643" spans="1:7" s="47" customFormat="1" ht="21.75" customHeight="1" x14ac:dyDescent="0.25">
      <c r="A643" s="66">
        <f>A641+1</f>
        <v>589</v>
      </c>
      <c r="B643" s="67" t="s">
        <v>433</v>
      </c>
      <c r="C643" s="5" t="s">
        <v>99</v>
      </c>
      <c r="D643" s="29">
        <f>2+2</f>
        <v>4</v>
      </c>
      <c r="E643" s="5" t="s">
        <v>1142</v>
      </c>
      <c r="F643" s="245" t="s">
        <v>1143</v>
      </c>
      <c r="G643" s="167">
        <v>1185.8</v>
      </c>
    </row>
    <row r="644" spans="1:7" s="47" customFormat="1" ht="21.75" customHeight="1" x14ac:dyDescent="0.25">
      <c r="A644" s="66">
        <f t="shared" ref="A644:A648" si="25">A643+1</f>
        <v>590</v>
      </c>
      <c r="B644" s="67" t="s">
        <v>434</v>
      </c>
      <c r="C644" s="5" t="s">
        <v>435</v>
      </c>
      <c r="D644" s="29">
        <f>160+30+5+150+20</f>
        <v>365</v>
      </c>
      <c r="E644" s="5" t="s">
        <v>1142</v>
      </c>
      <c r="F644" s="245" t="s">
        <v>1143</v>
      </c>
      <c r="G644" s="167">
        <v>847.00000000000011</v>
      </c>
    </row>
    <row r="645" spans="1:7" s="47" customFormat="1" ht="21.75" customHeight="1" x14ac:dyDescent="0.25">
      <c r="A645" s="66">
        <f>A644+1</f>
        <v>591</v>
      </c>
      <c r="B645" s="67" t="s">
        <v>437</v>
      </c>
      <c r="C645" s="5" t="s">
        <v>99</v>
      </c>
      <c r="D645" s="29">
        <v>20</v>
      </c>
      <c r="E645" s="5" t="s">
        <v>1142</v>
      </c>
      <c r="F645" s="245" t="s">
        <v>1143</v>
      </c>
      <c r="G645" s="167">
        <v>943.80000000000007</v>
      </c>
    </row>
    <row r="646" spans="1:7" s="47" customFormat="1" ht="21.75" customHeight="1" x14ac:dyDescent="0.25">
      <c r="A646" s="66">
        <f t="shared" si="25"/>
        <v>592</v>
      </c>
      <c r="B646" s="95" t="s">
        <v>436</v>
      </c>
      <c r="C646" s="5" t="s">
        <v>99</v>
      </c>
      <c r="D646" s="29">
        <f>100+40+30+20</f>
        <v>190</v>
      </c>
      <c r="E646" s="5" t="s">
        <v>1142</v>
      </c>
      <c r="F646" s="245" t="s">
        <v>1143</v>
      </c>
      <c r="G646" s="167">
        <v>2178</v>
      </c>
    </row>
    <row r="647" spans="1:7" s="53" customFormat="1" ht="21.75" customHeight="1" x14ac:dyDescent="0.2">
      <c r="A647" s="66">
        <f t="shared" si="25"/>
        <v>593</v>
      </c>
      <c r="B647" s="104" t="s">
        <v>791</v>
      </c>
      <c r="C647" s="5" t="s">
        <v>99</v>
      </c>
      <c r="D647" s="29">
        <f>5+10</f>
        <v>15</v>
      </c>
      <c r="E647" s="5" t="s">
        <v>1142</v>
      </c>
      <c r="F647" s="245" t="s">
        <v>1143</v>
      </c>
      <c r="G647" s="167">
        <v>5260.1120000000001</v>
      </c>
    </row>
    <row r="648" spans="1:7" s="47" customFormat="1" ht="21.75" customHeight="1" x14ac:dyDescent="0.25">
      <c r="A648" s="66">
        <f t="shared" si="25"/>
        <v>594</v>
      </c>
      <c r="B648" s="67" t="s">
        <v>906</v>
      </c>
      <c r="C648" s="5" t="s">
        <v>99</v>
      </c>
      <c r="D648" s="29">
        <f>2+10+20+5+5</f>
        <v>42</v>
      </c>
      <c r="E648" s="5" t="s">
        <v>1142</v>
      </c>
      <c r="F648" s="245" t="s">
        <v>1143</v>
      </c>
      <c r="G648" s="167">
        <v>363</v>
      </c>
    </row>
    <row r="649" spans="1:7" s="1" customFormat="1" ht="18.75" customHeight="1" x14ac:dyDescent="0.3">
      <c r="A649" s="233" t="s">
        <v>1177</v>
      </c>
      <c r="B649" s="234"/>
      <c r="C649" s="183"/>
      <c r="D649" s="184"/>
      <c r="E649" s="183"/>
      <c r="F649" s="252"/>
      <c r="G649" s="197">
        <f>SUM(G650:G653)</f>
        <v>1645.6</v>
      </c>
    </row>
    <row r="650" spans="1:7" s="47" customFormat="1" ht="24.75" customHeight="1" x14ac:dyDescent="0.25">
      <c r="A650" s="85">
        <f>A648+1</f>
        <v>595</v>
      </c>
      <c r="B650" s="67" t="s">
        <v>438</v>
      </c>
      <c r="C650" s="5" t="s">
        <v>99</v>
      </c>
      <c r="D650" s="29">
        <f>10+10+1</f>
        <v>21</v>
      </c>
      <c r="E650" s="5" t="s">
        <v>1142</v>
      </c>
      <c r="F650" s="245" t="s">
        <v>1143</v>
      </c>
      <c r="G650" s="167">
        <v>411.4</v>
      </c>
    </row>
    <row r="651" spans="1:7" s="47" customFormat="1" ht="23.25" customHeight="1" x14ac:dyDescent="0.25">
      <c r="A651" s="66">
        <f>A650+1</f>
        <v>596</v>
      </c>
      <c r="B651" s="67" t="s">
        <v>439</v>
      </c>
      <c r="C651" s="5" t="s">
        <v>99</v>
      </c>
      <c r="D651" s="29">
        <f>1+1</f>
        <v>2</v>
      </c>
      <c r="E651" s="5" t="s">
        <v>1142</v>
      </c>
      <c r="F651" s="245" t="s">
        <v>1143</v>
      </c>
      <c r="G651" s="167">
        <v>181.50000000000003</v>
      </c>
    </row>
    <row r="652" spans="1:7" s="47" customFormat="1" ht="23.25" customHeight="1" x14ac:dyDescent="0.25">
      <c r="A652" s="66">
        <f>A651+1</f>
        <v>597</v>
      </c>
      <c r="B652" s="67" t="s">
        <v>440</v>
      </c>
      <c r="C652" s="5" t="s">
        <v>99</v>
      </c>
      <c r="D652" s="29">
        <f>250+50+20</f>
        <v>320</v>
      </c>
      <c r="E652" s="5" t="s">
        <v>1142</v>
      </c>
      <c r="F652" s="245" t="s">
        <v>1143</v>
      </c>
      <c r="G652" s="167">
        <v>423.5</v>
      </c>
    </row>
    <row r="653" spans="1:7" s="47" customFormat="1" ht="23.25" customHeight="1" x14ac:dyDescent="0.25">
      <c r="A653" s="66">
        <f>A652+1</f>
        <v>598</v>
      </c>
      <c r="B653" s="67" t="s">
        <v>441</v>
      </c>
      <c r="C653" s="5" t="s">
        <v>99</v>
      </c>
      <c r="D653" s="29">
        <v>1</v>
      </c>
      <c r="E653" s="5" t="s">
        <v>1142</v>
      </c>
      <c r="F653" s="245" t="s">
        <v>1143</v>
      </c>
      <c r="G653" s="167">
        <v>629.20000000000005</v>
      </c>
    </row>
    <row r="654" spans="1:7" s="1" customFormat="1" ht="18.75" customHeight="1" x14ac:dyDescent="0.3">
      <c r="A654" s="233" t="s">
        <v>1178</v>
      </c>
      <c r="B654" s="234"/>
      <c r="C654" s="183"/>
      <c r="D654" s="184"/>
      <c r="E654" s="183"/>
      <c r="F654" s="252"/>
      <c r="G654" s="197">
        <f>SUM(G655:G666)</f>
        <v>6776.7260000000015</v>
      </c>
    </row>
    <row r="655" spans="1:7" s="47" customFormat="1" ht="25.5" x14ac:dyDescent="0.25">
      <c r="A655" s="85">
        <f>A653+1</f>
        <v>599</v>
      </c>
      <c r="B655" s="67" t="s">
        <v>442</v>
      </c>
      <c r="C655" s="5" t="s">
        <v>99</v>
      </c>
      <c r="D655" s="29">
        <f>20+5+10</f>
        <v>35</v>
      </c>
      <c r="E655" s="5" t="s">
        <v>1142</v>
      </c>
      <c r="F655" s="245" t="s">
        <v>1143</v>
      </c>
      <c r="G655" s="167">
        <v>66.550000000000011</v>
      </c>
    </row>
    <row r="656" spans="1:7" s="47" customFormat="1" ht="22.5" customHeight="1" x14ac:dyDescent="0.25">
      <c r="A656" s="66">
        <f t="shared" ref="A656:A665" si="26">A655+1</f>
        <v>600</v>
      </c>
      <c r="B656" s="67" t="s">
        <v>967</v>
      </c>
      <c r="C656" s="5" t="s">
        <v>99</v>
      </c>
      <c r="D656" s="29">
        <f>1+1+1+5</f>
        <v>8</v>
      </c>
      <c r="E656" s="5" t="s">
        <v>1142</v>
      </c>
      <c r="F656" s="245" t="s">
        <v>1143</v>
      </c>
      <c r="G656" s="167">
        <v>375.10000000000008</v>
      </c>
    </row>
    <row r="657" spans="1:7" s="47" customFormat="1" ht="21" customHeight="1" x14ac:dyDescent="0.25">
      <c r="A657" s="66">
        <f>A656+1</f>
        <v>601</v>
      </c>
      <c r="B657" s="67" t="s">
        <v>1310</v>
      </c>
      <c r="C657" s="5" t="s">
        <v>19</v>
      </c>
      <c r="D657" s="29">
        <v>1</v>
      </c>
      <c r="E657" s="5" t="s">
        <v>1142</v>
      </c>
      <c r="F657" s="245" t="s">
        <v>1143</v>
      </c>
      <c r="G657" s="167">
        <v>24.200000000000003</v>
      </c>
    </row>
    <row r="658" spans="1:7" s="47" customFormat="1" ht="32.25" customHeight="1" x14ac:dyDescent="0.25">
      <c r="A658" s="85">
        <f>A657+1</f>
        <v>602</v>
      </c>
      <c r="B658" s="67" t="s">
        <v>443</v>
      </c>
      <c r="C658" s="5" t="s">
        <v>99</v>
      </c>
      <c r="D658" s="29">
        <v>1</v>
      </c>
      <c r="E658" s="5" t="s">
        <v>1142</v>
      </c>
      <c r="F658" s="245" t="s">
        <v>1143</v>
      </c>
      <c r="G658" s="167">
        <v>254.82600000000008</v>
      </c>
    </row>
    <row r="659" spans="1:7" s="47" customFormat="1" ht="21.75" customHeight="1" x14ac:dyDescent="0.25">
      <c r="A659" s="66">
        <f t="shared" si="26"/>
        <v>603</v>
      </c>
      <c r="B659" s="67" t="s">
        <v>444</v>
      </c>
      <c r="C659" s="5" t="s">
        <v>99</v>
      </c>
      <c r="D659" s="29">
        <v>1</v>
      </c>
      <c r="E659" s="5" t="s">
        <v>1142</v>
      </c>
      <c r="F659" s="245" t="s">
        <v>1143</v>
      </c>
      <c r="G659" s="167">
        <v>48.400000000000006</v>
      </c>
    </row>
    <row r="660" spans="1:7" s="47" customFormat="1" ht="21" customHeight="1" x14ac:dyDescent="0.25">
      <c r="A660" s="85">
        <f>A659+1</f>
        <v>604</v>
      </c>
      <c r="B660" s="67" t="s">
        <v>968</v>
      </c>
      <c r="C660" s="5" t="s">
        <v>99</v>
      </c>
      <c r="D660" s="29">
        <f>2+1+1+1</f>
        <v>5</v>
      </c>
      <c r="E660" s="5" t="s">
        <v>1142</v>
      </c>
      <c r="F660" s="245" t="s">
        <v>1143</v>
      </c>
      <c r="G660" s="167">
        <v>387.2</v>
      </c>
    </row>
    <row r="661" spans="1:7" s="47" customFormat="1" ht="20.25" customHeight="1" x14ac:dyDescent="0.25">
      <c r="A661" s="66">
        <f t="shared" si="26"/>
        <v>605</v>
      </c>
      <c r="B661" s="67" t="s">
        <v>445</v>
      </c>
      <c r="C661" s="5" t="s">
        <v>99</v>
      </c>
      <c r="D661" s="29">
        <v>1</v>
      </c>
      <c r="E661" s="5" t="s">
        <v>1142</v>
      </c>
      <c r="F661" s="245" t="s">
        <v>1143</v>
      </c>
      <c r="G661" s="167">
        <v>60.500000000000014</v>
      </c>
    </row>
    <row r="662" spans="1:7" s="47" customFormat="1" ht="19.5" customHeight="1" x14ac:dyDescent="0.25">
      <c r="A662" s="85">
        <f>A661+1</f>
        <v>606</v>
      </c>
      <c r="B662" s="67" t="s">
        <v>446</v>
      </c>
      <c r="C662" s="5" t="s">
        <v>99</v>
      </c>
      <c r="D662" s="29">
        <f>5+1</f>
        <v>6</v>
      </c>
      <c r="E662" s="5" t="s">
        <v>1142</v>
      </c>
      <c r="F662" s="245" t="s">
        <v>1143</v>
      </c>
      <c r="G662" s="167">
        <v>865.15000000000009</v>
      </c>
    </row>
    <row r="663" spans="1:7" s="47" customFormat="1" ht="19.5" customHeight="1" x14ac:dyDescent="0.25">
      <c r="A663" s="66">
        <f t="shared" si="26"/>
        <v>607</v>
      </c>
      <c r="B663" s="67" t="s">
        <v>447</v>
      </c>
      <c r="C663" s="5" t="s">
        <v>99</v>
      </c>
      <c r="D663" s="29">
        <f>10+5+1+3</f>
        <v>19</v>
      </c>
      <c r="E663" s="5" t="s">
        <v>1142</v>
      </c>
      <c r="F663" s="245" t="s">
        <v>1143</v>
      </c>
      <c r="G663" s="167">
        <v>242.00000000000009</v>
      </c>
    </row>
    <row r="664" spans="1:7" s="47" customFormat="1" ht="19.5" customHeight="1" x14ac:dyDescent="0.25">
      <c r="A664" s="85">
        <f>A663+1</f>
        <v>608</v>
      </c>
      <c r="B664" s="67" t="s">
        <v>448</v>
      </c>
      <c r="C664" s="5" t="s">
        <v>99</v>
      </c>
      <c r="D664" s="29">
        <v>1</v>
      </c>
      <c r="E664" s="5" t="s">
        <v>1142</v>
      </c>
      <c r="F664" s="245" t="s">
        <v>1143</v>
      </c>
      <c r="G664" s="167">
        <v>4247.1000000000013</v>
      </c>
    </row>
    <row r="665" spans="1:7" s="47" customFormat="1" ht="19.5" customHeight="1" x14ac:dyDescent="0.25">
      <c r="A665" s="66">
        <f t="shared" si="26"/>
        <v>609</v>
      </c>
      <c r="B665" s="67" t="s">
        <v>449</v>
      </c>
      <c r="C665" s="5" t="s">
        <v>99</v>
      </c>
      <c r="D665" s="29">
        <v>1</v>
      </c>
      <c r="E665" s="5" t="s">
        <v>1142</v>
      </c>
      <c r="F665" s="245" t="s">
        <v>1143</v>
      </c>
      <c r="G665" s="167">
        <v>24.200000000000003</v>
      </c>
    </row>
    <row r="666" spans="1:7" s="47" customFormat="1" ht="19.5" customHeight="1" x14ac:dyDescent="0.25">
      <c r="A666" s="85">
        <f>A665+1</f>
        <v>610</v>
      </c>
      <c r="B666" s="67" t="s">
        <v>450</v>
      </c>
      <c r="C666" s="5" t="s">
        <v>99</v>
      </c>
      <c r="D666" s="29">
        <f>5+1</f>
        <v>6</v>
      </c>
      <c r="E666" s="5" t="s">
        <v>1142</v>
      </c>
      <c r="F666" s="245" t="s">
        <v>1143</v>
      </c>
      <c r="G666" s="167">
        <v>181.50000000000006</v>
      </c>
    </row>
    <row r="667" spans="1:7" s="1" customFormat="1" ht="18.75" customHeight="1" x14ac:dyDescent="0.3">
      <c r="A667" s="233" t="s">
        <v>1179</v>
      </c>
      <c r="B667" s="234"/>
      <c r="C667" s="183"/>
      <c r="D667" s="184"/>
      <c r="E667" s="183"/>
      <c r="F667" s="252"/>
      <c r="G667" s="197">
        <f>SUM(G668:G687)</f>
        <v>28799.298000000003</v>
      </c>
    </row>
    <row r="668" spans="1:7" s="47" customFormat="1" ht="15" customHeight="1" x14ac:dyDescent="0.25">
      <c r="A668" s="85">
        <f>A666+1</f>
        <v>611</v>
      </c>
      <c r="B668" s="101" t="s">
        <v>1311</v>
      </c>
      <c r="C668" s="5" t="s">
        <v>19</v>
      </c>
      <c r="D668" s="29">
        <v>2</v>
      </c>
      <c r="E668" s="5" t="s">
        <v>1142</v>
      </c>
      <c r="F668" s="245" t="s">
        <v>1143</v>
      </c>
      <c r="G668" s="167">
        <v>169.4</v>
      </c>
    </row>
    <row r="669" spans="1:7" s="47" customFormat="1" ht="21" customHeight="1" x14ac:dyDescent="0.25">
      <c r="A669" s="85">
        <f t="shared" ref="A669:A686" si="27">A668+1</f>
        <v>612</v>
      </c>
      <c r="B669" s="95" t="s">
        <v>669</v>
      </c>
      <c r="C669" s="5" t="s">
        <v>99</v>
      </c>
      <c r="D669" s="29">
        <f>1+2</f>
        <v>3</v>
      </c>
      <c r="E669" s="5" t="s">
        <v>1142</v>
      </c>
      <c r="F669" s="245" t="s">
        <v>1143</v>
      </c>
      <c r="G669" s="167">
        <v>3049.2000000000007</v>
      </c>
    </row>
    <row r="670" spans="1:7" s="47" customFormat="1" ht="21" customHeight="1" x14ac:dyDescent="0.25">
      <c r="A670" s="85">
        <f t="shared" si="27"/>
        <v>613</v>
      </c>
      <c r="B670" s="67" t="s">
        <v>456</v>
      </c>
      <c r="C670" s="5" t="s">
        <v>99</v>
      </c>
      <c r="D670" s="29">
        <v>20</v>
      </c>
      <c r="E670" s="5" t="s">
        <v>1142</v>
      </c>
      <c r="F670" s="245" t="s">
        <v>1143</v>
      </c>
      <c r="G670" s="167">
        <v>5033.6000000000013</v>
      </c>
    </row>
    <row r="671" spans="1:7" s="47" customFormat="1" ht="21" customHeight="1" x14ac:dyDescent="0.25">
      <c r="A671" s="85">
        <f t="shared" si="27"/>
        <v>614</v>
      </c>
      <c r="B671" s="67" t="s">
        <v>457</v>
      </c>
      <c r="C671" s="5" t="s">
        <v>99</v>
      </c>
      <c r="D671" s="29">
        <v>50</v>
      </c>
      <c r="E671" s="5" t="s">
        <v>1142</v>
      </c>
      <c r="F671" s="245" t="s">
        <v>1143</v>
      </c>
      <c r="G671" s="167">
        <v>1038.1800000000003</v>
      </c>
    </row>
    <row r="672" spans="1:7" s="47" customFormat="1" ht="21" customHeight="1" x14ac:dyDescent="0.25">
      <c r="A672" s="85">
        <f t="shared" si="27"/>
        <v>615</v>
      </c>
      <c r="B672" s="67" t="s">
        <v>451</v>
      </c>
      <c r="C672" s="5" t="s">
        <v>99</v>
      </c>
      <c r="D672" s="29">
        <f>2+1+1</f>
        <v>4</v>
      </c>
      <c r="E672" s="5" t="s">
        <v>1142</v>
      </c>
      <c r="F672" s="245" t="s">
        <v>1143</v>
      </c>
      <c r="G672" s="167">
        <v>139.15000000000003</v>
      </c>
    </row>
    <row r="673" spans="1:7" s="47" customFormat="1" ht="21" customHeight="1" x14ac:dyDescent="0.25">
      <c r="A673" s="85">
        <f t="shared" si="27"/>
        <v>616</v>
      </c>
      <c r="B673" s="67" t="s">
        <v>452</v>
      </c>
      <c r="C673" s="5" t="s">
        <v>99</v>
      </c>
      <c r="D673" s="29">
        <f>5+2+1</f>
        <v>8</v>
      </c>
      <c r="E673" s="5" t="s">
        <v>1142</v>
      </c>
      <c r="F673" s="245" t="s">
        <v>1143</v>
      </c>
      <c r="G673" s="167">
        <v>42.35</v>
      </c>
    </row>
    <row r="674" spans="1:7" s="47" customFormat="1" ht="18.75" customHeight="1" x14ac:dyDescent="0.25">
      <c r="A674" s="85">
        <f t="shared" si="27"/>
        <v>617</v>
      </c>
      <c r="B674" s="67" t="s">
        <v>453</v>
      </c>
      <c r="C674" s="5" t="s">
        <v>99</v>
      </c>
      <c r="D674" s="29">
        <f>3+1+1+5+1</f>
        <v>11</v>
      </c>
      <c r="E674" s="5" t="s">
        <v>1142</v>
      </c>
      <c r="F674" s="245" t="s">
        <v>1143</v>
      </c>
      <c r="G674" s="167">
        <v>121.00000000000004</v>
      </c>
    </row>
    <row r="675" spans="1:7" s="47" customFormat="1" ht="18.75" customHeight="1" x14ac:dyDescent="0.25">
      <c r="A675" s="85">
        <f t="shared" si="27"/>
        <v>618</v>
      </c>
      <c r="B675" s="67" t="s">
        <v>454</v>
      </c>
      <c r="C675" s="5" t="s">
        <v>99</v>
      </c>
      <c r="D675" s="29">
        <f>2+2+1</f>
        <v>5</v>
      </c>
      <c r="E675" s="5" t="s">
        <v>1142</v>
      </c>
      <c r="F675" s="245" t="s">
        <v>1143</v>
      </c>
      <c r="G675" s="167">
        <v>7260.0000000000009</v>
      </c>
    </row>
    <row r="676" spans="1:7" s="47" customFormat="1" ht="19.5" customHeight="1" x14ac:dyDescent="0.25">
      <c r="A676" s="85">
        <f t="shared" si="27"/>
        <v>619</v>
      </c>
      <c r="B676" s="104" t="s">
        <v>1024</v>
      </c>
      <c r="C676" s="5" t="s">
        <v>478</v>
      </c>
      <c r="D676" s="29">
        <v>50</v>
      </c>
      <c r="E676" s="5" t="s">
        <v>1142</v>
      </c>
      <c r="F676" s="245" t="s">
        <v>1143</v>
      </c>
      <c r="G676" s="167">
        <v>30.25</v>
      </c>
    </row>
    <row r="677" spans="1:7" s="47" customFormat="1" ht="43.5" customHeight="1" x14ac:dyDescent="0.25">
      <c r="A677" s="85">
        <f t="shared" si="27"/>
        <v>620</v>
      </c>
      <c r="B677" s="67" t="s">
        <v>400</v>
      </c>
      <c r="C677" s="102" t="s">
        <v>99</v>
      </c>
      <c r="D677" s="29">
        <v>1</v>
      </c>
      <c r="E677" s="5" t="s">
        <v>1142</v>
      </c>
      <c r="F677" s="245" t="s">
        <v>1143</v>
      </c>
      <c r="G677" s="167">
        <v>1535.2480000000003</v>
      </c>
    </row>
    <row r="678" spans="1:7" s="47" customFormat="1" ht="45.75" customHeight="1" x14ac:dyDescent="0.25">
      <c r="A678" s="66">
        <f t="shared" si="27"/>
        <v>621</v>
      </c>
      <c r="B678" s="67" t="s">
        <v>400</v>
      </c>
      <c r="C678" s="5" t="s">
        <v>99</v>
      </c>
      <c r="D678" s="29">
        <f>10+20+2+2</f>
        <v>34</v>
      </c>
      <c r="E678" s="5" t="s">
        <v>1142</v>
      </c>
      <c r="F678" s="245" t="s">
        <v>1143</v>
      </c>
      <c r="G678" s="167">
        <v>217.8</v>
      </c>
    </row>
    <row r="679" spans="1:7" s="47" customFormat="1" ht="22.5" customHeight="1" x14ac:dyDescent="0.25">
      <c r="A679" s="66">
        <f t="shared" si="27"/>
        <v>622</v>
      </c>
      <c r="B679" s="101" t="s">
        <v>1025</v>
      </c>
      <c r="C679" s="102" t="s">
        <v>478</v>
      </c>
      <c r="D679" s="29">
        <v>20</v>
      </c>
      <c r="E679" s="5" t="s">
        <v>1142</v>
      </c>
      <c r="F679" s="245" t="s">
        <v>1143</v>
      </c>
      <c r="G679" s="167">
        <v>14.519999999999998</v>
      </c>
    </row>
    <row r="680" spans="1:7" s="47" customFormat="1" ht="22.5" customHeight="1" x14ac:dyDescent="0.25">
      <c r="A680" s="66">
        <f t="shared" si="27"/>
        <v>623</v>
      </c>
      <c r="B680" s="67" t="s">
        <v>455</v>
      </c>
      <c r="C680" s="5" t="s">
        <v>99</v>
      </c>
      <c r="D680" s="29">
        <v>1</v>
      </c>
      <c r="E680" s="5" t="s">
        <v>1142</v>
      </c>
      <c r="F680" s="245" t="s">
        <v>1143</v>
      </c>
      <c r="G680" s="167">
        <v>242.00000000000006</v>
      </c>
    </row>
    <row r="681" spans="1:7" s="47" customFormat="1" ht="24.75" customHeight="1" x14ac:dyDescent="0.25">
      <c r="A681" s="66">
        <f t="shared" si="27"/>
        <v>624</v>
      </c>
      <c r="B681" s="67" t="s">
        <v>455</v>
      </c>
      <c r="C681" s="5" t="s">
        <v>99</v>
      </c>
      <c r="D681" s="29">
        <f>5+3</f>
        <v>8</v>
      </c>
      <c r="E681" s="5" t="s">
        <v>1142</v>
      </c>
      <c r="F681" s="245" t="s">
        <v>1143</v>
      </c>
      <c r="G681" s="167">
        <v>242.00000000000006</v>
      </c>
    </row>
    <row r="682" spans="1:7" s="47" customFormat="1" ht="22.5" customHeight="1" x14ac:dyDescent="0.25">
      <c r="A682" s="66">
        <f t="shared" si="27"/>
        <v>625</v>
      </c>
      <c r="B682" s="67" t="s">
        <v>986</v>
      </c>
      <c r="C682" s="5" t="s">
        <v>99</v>
      </c>
      <c r="D682" s="29">
        <v>1</v>
      </c>
      <c r="E682" s="5" t="s">
        <v>1142</v>
      </c>
      <c r="F682" s="245" t="s">
        <v>1143</v>
      </c>
      <c r="G682" s="167">
        <v>60.500000000000014</v>
      </c>
    </row>
    <row r="683" spans="1:7" s="47" customFormat="1" ht="22.5" customHeight="1" x14ac:dyDescent="0.25">
      <c r="A683" s="66">
        <f t="shared" si="27"/>
        <v>626</v>
      </c>
      <c r="B683" s="67" t="s">
        <v>923</v>
      </c>
      <c r="C683" s="5" t="s">
        <v>99</v>
      </c>
      <c r="D683" s="29">
        <f>2+2+2</f>
        <v>6</v>
      </c>
      <c r="E683" s="5" t="s">
        <v>1142</v>
      </c>
      <c r="F683" s="245" t="s">
        <v>1143</v>
      </c>
      <c r="G683" s="167">
        <v>1040.6000000000001</v>
      </c>
    </row>
    <row r="684" spans="1:7" s="47" customFormat="1" ht="19.5" customHeight="1" x14ac:dyDescent="0.25">
      <c r="A684" s="66">
        <f t="shared" si="27"/>
        <v>627</v>
      </c>
      <c r="B684" s="67" t="s">
        <v>1286</v>
      </c>
      <c r="C684" s="5" t="s">
        <v>99</v>
      </c>
      <c r="D684" s="29">
        <f>1+1</f>
        <v>2</v>
      </c>
      <c r="E684" s="5" t="s">
        <v>1142</v>
      </c>
      <c r="F684" s="245" t="s">
        <v>1143</v>
      </c>
      <c r="G684" s="167">
        <v>1004.3000000000002</v>
      </c>
    </row>
    <row r="685" spans="1:7" s="47" customFormat="1" ht="19.5" customHeight="1" x14ac:dyDescent="0.25">
      <c r="A685" s="66">
        <f t="shared" si="27"/>
        <v>628</v>
      </c>
      <c r="B685" s="67" t="s">
        <v>419</v>
      </c>
      <c r="C685" s="5" t="s">
        <v>99</v>
      </c>
      <c r="D685" s="29">
        <v>1</v>
      </c>
      <c r="E685" s="5" t="s">
        <v>1142</v>
      </c>
      <c r="F685" s="245" t="s">
        <v>1143</v>
      </c>
      <c r="G685" s="167">
        <v>24.200000000000003</v>
      </c>
    </row>
    <row r="686" spans="1:7" s="47" customFormat="1" ht="19.5" customHeight="1" x14ac:dyDescent="0.25">
      <c r="A686" s="66">
        <f t="shared" si="27"/>
        <v>629</v>
      </c>
      <c r="B686" s="67" t="s">
        <v>866</v>
      </c>
      <c r="C686" s="5" t="s">
        <v>99</v>
      </c>
      <c r="D686" s="29">
        <f>24+4</f>
        <v>28</v>
      </c>
      <c r="E686" s="5" t="s">
        <v>1142</v>
      </c>
      <c r="F686" s="245" t="s">
        <v>1143</v>
      </c>
      <c r="G686" s="167">
        <v>6655.0000000000009</v>
      </c>
    </row>
    <row r="687" spans="1:7" s="47" customFormat="1" ht="30" customHeight="1" x14ac:dyDescent="0.25">
      <c r="A687" s="151">
        <f>A686+1</f>
        <v>630</v>
      </c>
      <c r="B687" s="95" t="s">
        <v>1409</v>
      </c>
      <c r="C687" s="5" t="s">
        <v>1410</v>
      </c>
      <c r="D687" s="29">
        <v>1000</v>
      </c>
      <c r="E687" s="5" t="s">
        <v>1142</v>
      </c>
      <c r="F687" s="245" t="s">
        <v>1143</v>
      </c>
      <c r="G687" s="167">
        <v>880.00000000000011</v>
      </c>
    </row>
    <row r="688" spans="1:7" s="1" customFormat="1" ht="18.75" customHeight="1" x14ac:dyDescent="0.25">
      <c r="A688" s="200" t="s">
        <v>1281</v>
      </c>
      <c r="B688" s="201"/>
      <c r="C688" s="183"/>
      <c r="D688" s="184"/>
      <c r="E688" s="183"/>
      <c r="F688" s="252"/>
      <c r="G688" s="197">
        <f>SUM(G689:G721)</f>
        <v>24010.690000000002</v>
      </c>
    </row>
    <row r="689" spans="1:7" s="47" customFormat="1" ht="20.25" customHeight="1" x14ac:dyDescent="0.25">
      <c r="A689" s="66">
        <f>A687+1</f>
        <v>631</v>
      </c>
      <c r="B689" s="67" t="s">
        <v>483</v>
      </c>
      <c r="C689" s="17" t="s">
        <v>99</v>
      </c>
      <c r="D689" s="29">
        <v>30</v>
      </c>
      <c r="E689" s="5" t="s">
        <v>1142</v>
      </c>
      <c r="F689" s="245" t="s">
        <v>1143</v>
      </c>
      <c r="G689" s="167">
        <v>53.24</v>
      </c>
    </row>
    <row r="690" spans="1:7" s="47" customFormat="1" ht="20.25" customHeight="1" x14ac:dyDescent="0.25">
      <c r="A690" s="66">
        <f t="shared" ref="A690:A752" si="28">A689+1</f>
        <v>632</v>
      </c>
      <c r="B690" s="67" t="s">
        <v>469</v>
      </c>
      <c r="C690" s="17" t="s">
        <v>99</v>
      </c>
      <c r="D690" s="29">
        <v>10</v>
      </c>
      <c r="E690" s="5" t="s">
        <v>1142</v>
      </c>
      <c r="F690" s="245" t="s">
        <v>1143</v>
      </c>
      <c r="G690" s="167">
        <v>66.550000000000011</v>
      </c>
    </row>
    <row r="691" spans="1:7" s="47" customFormat="1" ht="20.25" customHeight="1" x14ac:dyDescent="0.25">
      <c r="A691" s="66">
        <f t="shared" si="28"/>
        <v>633</v>
      </c>
      <c r="B691" s="67" t="s">
        <v>475</v>
      </c>
      <c r="C691" s="17" t="s">
        <v>99</v>
      </c>
      <c r="D691" s="29">
        <v>50</v>
      </c>
      <c r="E691" s="5" t="s">
        <v>1142</v>
      </c>
      <c r="F691" s="245" t="s">
        <v>1143</v>
      </c>
      <c r="G691" s="167">
        <v>133.1</v>
      </c>
    </row>
    <row r="692" spans="1:7" s="47" customFormat="1" ht="20.25" customHeight="1" x14ac:dyDescent="0.25">
      <c r="A692" s="66">
        <f t="shared" si="28"/>
        <v>634</v>
      </c>
      <c r="B692" s="67" t="s">
        <v>476</v>
      </c>
      <c r="C692" s="17" t="s">
        <v>99</v>
      </c>
      <c r="D692" s="29">
        <v>50</v>
      </c>
      <c r="E692" s="5" t="s">
        <v>1142</v>
      </c>
      <c r="F692" s="245" t="s">
        <v>1143</v>
      </c>
      <c r="G692" s="167">
        <v>53.240000000000009</v>
      </c>
    </row>
    <row r="693" spans="1:7" s="47" customFormat="1" ht="20.25" customHeight="1" x14ac:dyDescent="0.25">
      <c r="A693" s="66">
        <f>A692+1</f>
        <v>635</v>
      </c>
      <c r="B693" s="67" t="s">
        <v>857</v>
      </c>
      <c r="C693" s="17" t="s">
        <v>99</v>
      </c>
      <c r="D693" s="29">
        <v>40</v>
      </c>
      <c r="E693" s="5" t="s">
        <v>1142</v>
      </c>
      <c r="F693" s="245" t="s">
        <v>1143</v>
      </c>
      <c r="G693" s="167">
        <v>181.5</v>
      </c>
    </row>
    <row r="694" spans="1:7" s="47" customFormat="1" ht="20.25" customHeight="1" x14ac:dyDescent="0.25">
      <c r="A694" s="66">
        <f t="shared" si="28"/>
        <v>636</v>
      </c>
      <c r="B694" s="67" t="s">
        <v>480</v>
      </c>
      <c r="C694" s="17" t="s">
        <v>99</v>
      </c>
      <c r="D694" s="29">
        <v>50</v>
      </c>
      <c r="E694" s="5" t="s">
        <v>1142</v>
      </c>
      <c r="F694" s="245" t="s">
        <v>1143</v>
      </c>
      <c r="G694" s="167">
        <v>26.620000000000005</v>
      </c>
    </row>
    <row r="695" spans="1:7" s="47" customFormat="1" ht="20.25" customHeight="1" x14ac:dyDescent="0.25">
      <c r="A695" s="66">
        <f t="shared" si="28"/>
        <v>637</v>
      </c>
      <c r="B695" s="67" t="s">
        <v>482</v>
      </c>
      <c r="C695" s="17" t="s">
        <v>1319</v>
      </c>
      <c r="D695" s="100" t="s">
        <v>1320</v>
      </c>
      <c r="E695" s="5" t="s">
        <v>1142</v>
      </c>
      <c r="F695" s="245" t="s">
        <v>1143</v>
      </c>
      <c r="G695" s="167">
        <v>180.4</v>
      </c>
    </row>
    <row r="696" spans="1:7" s="47" customFormat="1" ht="20.25" customHeight="1" x14ac:dyDescent="0.25">
      <c r="A696" s="66">
        <f t="shared" si="28"/>
        <v>638</v>
      </c>
      <c r="B696" s="67" t="s">
        <v>466</v>
      </c>
      <c r="C696" s="17" t="s">
        <v>99</v>
      </c>
      <c r="D696" s="29">
        <v>55</v>
      </c>
      <c r="E696" s="5" t="s">
        <v>1142</v>
      </c>
      <c r="F696" s="245" t="s">
        <v>1143</v>
      </c>
      <c r="G696" s="167">
        <v>198.44000000000008</v>
      </c>
    </row>
    <row r="697" spans="1:7" s="47" customFormat="1" ht="20.25" customHeight="1" x14ac:dyDescent="0.25">
      <c r="A697" s="66">
        <f t="shared" si="28"/>
        <v>639</v>
      </c>
      <c r="B697" s="67" t="s">
        <v>477</v>
      </c>
      <c r="C697" s="17" t="s">
        <v>478</v>
      </c>
      <c r="D697" s="29">
        <v>2100</v>
      </c>
      <c r="E697" s="5" t="s">
        <v>1142</v>
      </c>
      <c r="F697" s="245" t="s">
        <v>1143</v>
      </c>
      <c r="G697" s="167">
        <v>133.1</v>
      </c>
    </row>
    <row r="698" spans="1:7" s="47" customFormat="1" ht="20.25" customHeight="1" x14ac:dyDescent="0.25">
      <c r="A698" s="66">
        <f t="shared" si="28"/>
        <v>640</v>
      </c>
      <c r="B698" s="67" t="s">
        <v>485</v>
      </c>
      <c r="C698" s="17" t="s">
        <v>99</v>
      </c>
      <c r="D698" s="29">
        <v>500</v>
      </c>
      <c r="E698" s="5" t="s">
        <v>1142</v>
      </c>
      <c r="F698" s="245" t="s">
        <v>1143</v>
      </c>
      <c r="G698" s="167">
        <v>106.48000000000002</v>
      </c>
    </row>
    <row r="699" spans="1:7" s="47" customFormat="1" ht="20.25" customHeight="1" x14ac:dyDescent="0.25">
      <c r="A699" s="66">
        <f t="shared" si="28"/>
        <v>641</v>
      </c>
      <c r="B699" s="67" t="s">
        <v>472</v>
      </c>
      <c r="C699" s="17" t="s">
        <v>99</v>
      </c>
      <c r="D699" s="29">
        <v>50</v>
      </c>
      <c r="E699" s="5" t="s">
        <v>1142</v>
      </c>
      <c r="F699" s="245" t="s">
        <v>1143</v>
      </c>
      <c r="G699" s="167">
        <v>53.240000000000009</v>
      </c>
    </row>
    <row r="700" spans="1:7" s="47" customFormat="1" ht="20.25" customHeight="1" x14ac:dyDescent="0.25">
      <c r="A700" s="66">
        <f t="shared" si="28"/>
        <v>642</v>
      </c>
      <c r="B700" s="67" t="s">
        <v>852</v>
      </c>
      <c r="C700" s="17" t="s">
        <v>99</v>
      </c>
      <c r="D700" s="29">
        <v>50</v>
      </c>
      <c r="E700" s="5" t="s">
        <v>1142</v>
      </c>
      <c r="F700" s="245" t="s">
        <v>1143</v>
      </c>
      <c r="G700" s="167">
        <v>264.99000000000007</v>
      </c>
    </row>
    <row r="701" spans="1:7" s="47" customFormat="1" ht="25.5" x14ac:dyDescent="0.25">
      <c r="A701" s="66">
        <f t="shared" si="28"/>
        <v>643</v>
      </c>
      <c r="B701" s="67" t="s">
        <v>479</v>
      </c>
      <c r="C701" s="17" t="s">
        <v>99</v>
      </c>
      <c r="D701" s="29">
        <v>100</v>
      </c>
      <c r="E701" s="5" t="s">
        <v>1142</v>
      </c>
      <c r="F701" s="245" t="s">
        <v>1143</v>
      </c>
      <c r="G701" s="167">
        <v>264.99000000000007</v>
      </c>
    </row>
    <row r="702" spans="1:7" s="47" customFormat="1" ht="18" customHeight="1" x14ac:dyDescent="0.25">
      <c r="A702" s="66">
        <f t="shared" si="28"/>
        <v>644</v>
      </c>
      <c r="B702" s="67" t="s">
        <v>459</v>
      </c>
      <c r="C702" s="17" t="s">
        <v>19</v>
      </c>
      <c r="D702" s="29">
        <f>2+50</f>
        <v>52</v>
      </c>
      <c r="E702" s="5" t="s">
        <v>1142</v>
      </c>
      <c r="F702" s="245" t="s">
        <v>1143</v>
      </c>
      <c r="G702" s="167">
        <v>6836.5000000000018</v>
      </c>
    </row>
    <row r="703" spans="1:7" s="47" customFormat="1" ht="18" customHeight="1" x14ac:dyDescent="0.25">
      <c r="A703" s="66">
        <f t="shared" si="28"/>
        <v>645</v>
      </c>
      <c r="B703" s="67" t="s">
        <v>474</v>
      </c>
      <c r="C703" s="17" t="s">
        <v>99</v>
      </c>
      <c r="D703" s="29">
        <v>40</v>
      </c>
      <c r="E703" s="5" t="s">
        <v>1142</v>
      </c>
      <c r="F703" s="245" t="s">
        <v>1143</v>
      </c>
      <c r="G703" s="167">
        <v>133.10000000000002</v>
      </c>
    </row>
    <row r="704" spans="1:7" s="47" customFormat="1" ht="18" customHeight="1" x14ac:dyDescent="0.25">
      <c r="A704" s="66">
        <f t="shared" si="28"/>
        <v>646</v>
      </c>
      <c r="B704" s="67" t="s">
        <v>463</v>
      </c>
      <c r="C704" s="17" t="s">
        <v>99</v>
      </c>
      <c r="D704" s="29">
        <v>40</v>
      </c>
      <c r="E704" s="5" t="s">
        <v>1142</v>
      </c>
      <c r="F704" s="245" t="s">
        <v>1143</v>
      </c>
      <c r="G704" s="167">
        <v>133.10000000000002</v>
      </c>
    </row>
    <row r="705" spans="1:7" s="47" customFormat="1" ht="25.5" customHeight="1" x14ac:dyDescent="0.25">
      <c r="A705" s="66">
        <f t="shared" si="28"/>
        <v>647</v>
      </c>
      <c r="B705" s="67" t="s">
        <v>462</v>
      </c>
      <c r="C705" s="17" t="s">
        <v>99</v>
      </c>
      <c r="D705" s="29">
        <f>50+1</f>
        <v>51</v>
      </c>
      <c r="E705" s="5" t="s">
        <v>1142</v>
      </c>
      <c r="F705" s="245" t="s">
        <v>1143</v>
      </c>
      <c r="G705" s="167">
        <v>60.5</v>
      </c>
    </row>
    <row r="706" spans="1:7" s="47" customFormat="1" ht="18" customHeight="1" x14ac:dyDescent="0.25">
      <c r="A706" s="66">
        <f t="shared" si="28"/>
        <v>648</v>
      </c>
      <c r="B706" s="67" t="s">
        <v>470</v>
      </c>
      <c r="C706" s="17" t="s">
        <v>99</v>
      </c>
      <c r="D706" s="29">
        <v>20</v>
      </c>
      <c r="E706" s="5" t="s">
        <v>1142</v>
      </c>
      <c r="F706" s="245" t="s">
        <v>1143</v>
      </c>
      <c r="G706" s="167">
        <v>106.48</v>
      </c>
    </row>
    <row r="707" spans="1:7" s="47" customFormat="1" ht="18" customHeight="1" x14ac:dyDescent="0.25">
      <c r="A707" s="66">
        <f t="shared" si="28"/>
        <v>649</v>
      </c>
      <c r="B707" s="67" t="s">
        <v>465</v>
      </c>
      <c r="C707" s="17" t="s">
        <v>99</v>
      </c>
      <c r="D707" s="29">
        <v>50</v>
      </c>
      <c r="E707" s="5" t="s">
        <v>1142</v>
      </c>
      <c r="F707" s="245" t="s">
        <v>1143</v>
      </c>
      <c r="G707" s="167">
        <v>106.48000000000002</v>
      </c>
    </row>
    <row r="708" spans="1:7" s="47" customFormat="1" ht="18" customHeight="1" x14ac:dyDescent="0.25">
      <c r="A708" s="66">
        <f t="shared" si="28"/>
        <v>650</v>
      </c>
      <c r="B708" s="67" t="s">
        <v>460</v>
      </c>
      <c r="C708" s="17" t="s">
        <v>99</v>
      </c>
      <c r="D708" s="29">
        <f>52+2</f>
        <v>54</v>
      </c>
      <c r="E708" s="5" t="s">
        <v>1142</v>
      </c>
      <c r="F708" s="245" t="s">
        <v>1143</v>
      </c>
      <c r="G708" s="167">
        <v>89.540000000000035</v>
      </c>
    </row>
    <row r="709" spans="1:7" s="47" customFormat="1" ht="18" customHeight="1" x14ac:dyDescent="0.25">
      <c r="A709" s="66">
        <f t="shared" si="28"/>
        <v>651</v>
      </c>
      <c r="B709" s="67" t="s">
        <v>473</v>
      </c>
      <c r="C709" s="17" t="s">
        <v>99</v>
      </c>
      <c r="D709" s="29">
        <f>5+50+4</f>
        <v>59</v>
      </c>
      <c r="E709" s="5" t="s">
        <v>1142</v>
      </c>
      <c r="F709" s="245" t="s">
        <v>1143</v>
      </c>
      <c r="G709" s="167">
        <v>29.040000000000006</v>
      </c>
    </row>
    <row r="710" spans="1:7" s="47" customFormat="1" ht="28.5" customHeight="1" x14ac:dyDescent="0.25">
      <c r="A710" s="66">
        <f t="shared" si="28"/>
        <v>652</v>
      </c>
      <c r="B710" s="67" t="s">
        <v>484</v>
      </c>
      <c r="C710" s="17" t="s">
        <v>1049</v>
      </c>
      <c r="D710" s="29">
        <v>30</v>
      </c>
      <c r="E710" s="5" t="s">
        <v>1142</v>
      </c>
      <c r="F710" s="245" t="s">
        <v>1143</v>
      </c>
      <c r="G710" s="167">
        <v>198.44000000000005</v>
      </c>
    </row>
    <row r="711" spans="1:7" s="47" customFormat="1" ht="22.5" customHeight="1" x14ac:dyDescent="0.25">
      <c r="A711" s="66">
        <f t="shared" si="28"/>
        <v>653</v>
      </c>
      <c r="B711" s="67" t="s">
        <v>461</v>
      </c>
      <c r="C711" s="17" t="s">
        <v>99</v>
      </c>
      <c r="D711" s="29">
        <f>2+50</f>
        <v>52</v>
      </c>
      <c r="E711" s="5" t="s">
        <v>1142</v>
      </c>
      <c r="F711" s="245" t="s">
        <v>1143</v>
      </c>
      <c r="G711" s="167">
        <v>1059.9600000000003</v>
      </c>
    </row>
    <row r="712" spans="1:7" s="47" customFormat="1" ht="21" customHeight="1" x14ac:dyDescent="0.25">
      <c r="A712" s="66">
        <f t="shared" si="28"/>
        <v>654</v>
      </c>
      <c r="B712" s="67" t="s">
        <v>464</v>
      </c>
      <c r="C712" s="17" t="s">
        <v>99</v>
      </c>
      <c r="D712" s="29">
        <v>40</v>
      </c>
      <c r="E712" s="5" t="s">
        <v>1142</v>
      </c>
      <c r="F712" s="245" t="s">
        <v>1143</v>
      </c>
      <c r="G712" s="167">
        <v>158.51000000000002</v>
      </c>
    </row>
    <row r="713" spans="1:7" s="47" customFormat="1" ht="25.5" x14ac:dyDescent="0.25">
      <c r="A713" s="66">
        <f t="shared" si="28"/>
        <v>655</v>
      </c>
      <c r="B713" s="67" t="s">
        <v>458</v>
      </c>
      <c r="C713" s="17" t="s">
        <v>160</v>
      </c>
      <c r="D713" s="29">
        <v>3</v>
      </c>
      <c r="E713" s="5" t="s">
        <v>1142</v>
      </c>
      <c r="F713" s="245" t="s">
        <v>1143</v>
      </c>
      <c r="G713" s="167">
        <v>6110.5</v>
      </c>
    </row>
    <row r="714" spans="1:7" s="47" customFormat="1" ht="21.75" customHeight="1" x14ac:dyDescent="0.25">
      <c r="A714" s="66">
        <f t="shared" si="28"/>
        <v>656</v>
      </c>
      <c r="B714" s="67" t="s">
        <v>471</v>
      </c>
      <c r="C714" s="17" t="s">
        <v>99</v>
      </c>
      <c r="D714" s="29">
        <v>150</v>
      </c>
      <c r="E714" s="5" t="s">
        <v>1142</v>
      </c>
      <c r="F714" s="245" t="s">
        <v>1143</v>
      </c>
      <c r="G714" s="167">
        <v>198.44000000000003</v>
      </c>
    </row>
    <row r="715" spans="1:7" s="47" customFormat="1" ht="21.75" customHeight="1" x14ac:dyDescent="0.25">
      <c r="A715" s="66">
        <f t="shared" si="28"/>
        <v>657</v>
      </c>
      <c r="B715" s="67" t="s">
        <v>468</v>
      </c>
      <c r="C715" s="17" t="s">
        <v>99</v>
      </c>
      <c r="D715" s="29">
        <v>100</v>
      </c>
      <c r="E715" s="5" t="s">
        <v>1142</v>
      </c>
      <c r="F715" s="245" t="s">
        <v>1143</v>
      </c>
      <c r="G715" s="167">
        <v>596.52999999999986</v>
      </c>
    </row>
    <row r="716" spans="1:7" s="47" customFormat="1" ht="21.75" customHeight="1" x14ac:dyDescent="0.25">
      <c r="A716" s="66">
        <f t="shared" si="28"/>
        <v>658</v>
      </c>
      <c r="B716" s="67" t="s">
        <v>856</v>
      </c>
      <c r="C716" s="17" t="s">
        <v>19</v>
      </c>
      <c r="D716" s="29">
        <v>50</v>
      </c>
      <c r="E716" s="5" t="s">
        <v>1142</v>
      </c>
      <c r="F716" s="245" t="s">
        <v>1143</v>
      </c>
      <c r="G716" s="167">
        <v>6110.5000000000018</v>
      </c>
    </row>
    <row r="717" spans="1:7" s="47" customFormat="1" ht="51" customHeight="1" x14ac:dyDescent="0.25">
      <c r="A717" s="66">
        <f t="shared" si="28"/>
        <v>659</v>
      </c>
      <c r="B717" s="67" t="s">
        <v>481</v>
      </c>
      <c r="C717" s="17" t="s">
        <v>99</v>
      </c>
      <c r="D717" s="29">
        <v>400</v>
      </c>
      <c r="E717" s="5" t="s">
        <v>1142</v>
      </c>
      <c r="F717" s="245" t="s">
        <v>1143</v>
      </c>
      <c r="G717" s="167">
        <v>66.55</v>
      </c>
    </row>
    <row r="718" spans="1:7" s="47" customFormat="1" ht="21.75" customHeight="1" x14ac:dyDescent="0.25">
      <c r="A718" s="66">
        <f t="shared" si="28"/>
        <v>660</v>
      </c>
      <c r="B718" s="67" t="s">
        <v>486</v>
      </c>
      <c r="C718" s="17" t="s">
        <v>99</v>
      </c>
      <c r="D718" s="29">
        <v>420</v>
      </c>
      <c r="E718" s="5" t="s">
        <v>1142</v>
      </c>
      <c r="F718" s="245" t="s">
        <v>1143</v>
      </c>
      <c r="G718" s="167">
        <v>93.17</v>
      </c>
    </row>
    <row r="719" spans="1:7" s="47" customFormat="1" ht="21.75" customHeight="1" x14ac:dyDescent="0.25">
      <c r="A719" s="66">
        <f t="shared" si="28"/>
        <v>661</v>
      </c>
      <c r="B719" s="67" t="s">
        <v>926</v>
      </c>
      <c r="C719" s="17" t="s">
        <v>99</v>
      </c>
      <c r="D719" s="29">
        <v>10</v>
      </c>
      <c r="E719" s="5" t="s">
        <v>1142</v>
      </c>
      <c r="F719" s="245" t="s">
        <v>1143</v>
      </c>
      <c r="G719" s="167">
        <v>53.24</v>
      </c>
    </row>
    <row r="720" spans="1:7" s="47" customFormat="1" ht="38.25" x14ac:dyDescent="0.25">
      <c r="A720" s="66">
        <f t="shared" si="28"/>
        <v>662</v>
      </c>
      <c r="B720" s="67" t="s">
        <v>467</v>
      </c>
      <c r="C720" s="17" t="s">
        <v>99</v>
      </c>
      <c r="D720" s="29">
        <f>20+800</f>
        <v>820</v>
      </c>
      <c r="E720" s="5" t="s">
        <v>1142</v>
      </c>
      <c r="F720" s="245" t="s">
        <v>1143</v>
      </c>
      <c r="G720" s="167">
        <v>79.860000000000014</v>
      </c>
    </row>
    <row r="721" spans="1:7" s="47" customFormat="1" ht="21" customHeight="1" x14ac:dyDescent="0.25">
      <c r="A721" s="85">
        <f>A720+1</f>
        <v>663</v>
      </c>
      <c r="B721" s="101" t="s">
        <v>1423</v>
      </c>
      <c r="C721" s="102" t="s">
        <v>19</v>
      </c>
      <c r="D721" s="29">
        <v>2</v>
      </c>
      <c r="E721" s="5" t="s">
        <v>1142</v>
      </c>
      <c r="F721" s="245" t="s">
        <v>1143</v>
      </c>
      <c r="G721" s="167">
        <v>74.36</v>
      </c>
    </row>
    <row r="722" spans="1:7" s="1" customFormat="1" ht="18.75" customHeight="1" x14ac:dyDescent="0.3">
      <c r="A722" s="233" t="s">
        <v>1280</v>
      </c>
      <c r="B722" s="234"/>
      <c r="C722" s="234"/>
      <c r="D722" s="234"/>
      <c r="E722" s="183"/>
      <c r="F722" s="252"/>
      <c r="G722" s="202">
        <f>SUM(G723:G754)</f>
        <v>69888.55644</v>
      </c>
    </row>
    <row r="723" spans="1:7" s="47" customFormat="1" ht="20.25" customHeight="1" x14ac:dyDescent="0.25">
      <c r="A723" s="204">
        <f>A721+1</f>
        <v>664</v>
      </c>
      <c r="B723" s="205" t="s">
        <v>945</v>
      </c>
      <c r="C723" s="206" t="s">
        <v>1000</v>
      </c>
      <c r="D723" s="207">
        <v>0</v>
      </c>
      <c r="E723" s="208" t="s">
        <v>1142</v>
      </c>
      <c r="F723" s="246" t="s">
        <v>1143</v>
      </c>
      <c r="G723" s="192">
        <v>725</v>
      </c>
    </row>
    <row r="724" spans="1:7" s="1" customFormat="1" x14ac:dyDescent="0.25">
      <c r="A724" s="80"/>
      <c r="B724" s="36" t="s">
        <v>490</v>
      </c>
      <c r="C724" s="18"/>
      <c r="D724" s="30"/>
      <c r="E724" s="18"/>
      <c r="F724" s="253"/>
      <c r="G724" s="167"/>
    </row>
    <row r="725" spans="1:7" s="47" customFormat="1" ht="18" customHeight="1" x14ac:dyDescent="0.25">
      <c r="A725" s="79">
        <f>A723+1</f>
        <v>665</v>
      </c>
      <c r="B725" s="105" t="s">
        <v>491</v>
      </c>
      <c r="C725" s="83" t="s">
        <v>1048</v>
      </c>
      <c r="D725" s="84">
        <f>5+2</f>
        <v>7</v>
      </c>
      <c r="E725" s="83" t="s">
        <v>1142</v>
      </c>
      <c r="F725" s="18" t="s">
        <v>1143</v>
      </c>
      <c r="G725" s="167">
        <v>12.1</v>
      </c>
    </row>
    <row r="726" spans="1:7" s="47" customFormat="1" ht="18" customHeight="1" x14ac:dyDescent="0.25">
      <c r="A726" s="80">
        <f t="shared" si="28"/>
        <v>666</v>
      </c>
      <c r="B726" s="103" t="s">
        <v>934</v>
      </c>
      <c r="C726" s="5" t="s">
        <v>1048</v>
      </c>
      <c r="D726" s="29">
        <f>1+20</f>
        <v>21</v>
      </c>
      <c r="E726" s="5" t="s">
        <v>1142</v>
      </c>
      <c r="F726" s="247" t="s">
        <v>1143</v>
      </c>
      <c r="G726" s="167">
        <v>3.6300000000000008</v>
      </c>
    </row>
    <row r="727" spans="1:7" s="47" customFormat="1" ht="18" customHeight="1" x14ac:dyDescent="0.25">
      <c r="A727" s="79">
        <f t="shared" si="28"/>
        <v>667</v>
      </c>
      <c r="B727" s="67" t="s">
        <v>492</v>
      </c>
      <c r="C727" s="5" t="s">
        <v>1048</v>
      </c>
      <c r="D727" s="29">
        <v>100</v>
      </c>
      <c r="E727" s="5" t="s">
        <v>1142</v>
      </c>
      <c r="F727" s="245" t="s">
        <v>1143</v>
      </c>
      <c r="G727" s="167">
        <v>314.60000000000014</v>
      </c>
    </row>
    <row r="728" spans="1:7" s="47" customFormat="1" ht="18" customHeight="1" x14ac:dyDescent="0.25">
      <c r="A728" s="80">
        <f t="shared" si="28"/>
        <v>668</v>
      </c>
      <c r="B728" s="67" t="s">
        <v>493</v>
      </c>
      <c r="C728" s="5" t="s">
        <v>1048</v>
      </c>
      <c r="D728" s="29">
        <v>30</v>
      </c>
      <c r="E728" s="5" t="s">
        <v>1142</v>
      </c>
      <c r="F728" s="245" t="s">
        <v>1143</v>
      </c>
      <c r="G728" s="167">
        <v>1573.0000000000002</v>
      </c>
    </row>
    <row r="729" spans="1:7" s="47" customFormat="1" ht="18" customHeight="1" x14ac:dyDescent="0.25">
      <c r="A729" s="79">
        <f t="shared" si="28"/>
        <v>669</v>
      </c>
      <c r="B729" s="95" t="s">
        <v>494</v>
      </c>
      <c r="C729" s="5" t="s">
        <v>495</v>
      </c>
      <c r="D729" s="29">
        <v>2</v>
      </c>
      <c r="E729" s="5" t="s">
        <v>1142</v>
      </c>
      <c r="F729" s="245" t="s">
        <v>1143</v>
      </c>
      <c r="G729" s="167">
        <v>314.60000000000002</v>
      </c>
    </row>
    <row r="730" spans="1:7" s="47" customFormat="1" ht="18" customHeight="1" x14ac:dyDescent="0.25">
      <c r="A730" s="80">
        <f t="shared" si="28"/>
        <v>670</v>
      </c>
      <c r="B730" s="67" t="s">
        <v>496</v>
      </c>
      <c r="C730" s="5" t="s">
        <v>495</v>
      </c>
      <c r="D730" s="29">
        <v>5</v>
      </c>
      <c r="E730" s="5" t="s">
        <v>1142</v>
      </c>
      <c r="F730" s="245" t="s">
        <v>1143</v>
      </c>
      <c r="G730" s="167">
        <v>471.90000000000003</v>
      </c>
    </row>
    <row r="731" spans="1:7" s="47" customFormat="1" ht="18" customHeight="1" x14ac:dyDescent="0.25">
      <c r="A731" s="79">
        <f t="shared" si="28"/>
        <v>671</v>
      </c>
      <c r="B731" s="67" t="s">
        <v>498</v>
      </c>
      <c r="C731" s="5" t="s">
        <v>1048</v>
      </c>
      <c r="D731" s="29">
        <v>10</v>
      </c>
      <c r="E731" s="5" t="s">
        <v>1142</v>
      </c>
      <c r="F731" s="245" t="s">
        <v>1143</v>
      </c>
      <c r="G731" s="167">
        <v>471.9000000000002</v>
      </c>
    </row>
    <row r="732" spans="1:7" s="47" customFormat="1" ht="18" customHeight="1" x14ac:dyDescent="0.25">
      <c r="A732" s="79">
        <f t="shared" si="28"/>
        <v>672</v>
      </c>
      <c r="B732" s="106" t="s">
        <v>504</v>
      </c>
      <c r="C732" s="5" t="s">
        <v>99</v>
      </c>
      <c r="D732" s="29">
        <v>2</v>
      </c>
      <c r="E732" s="5" t="s">
        <v>1142</v>
      </c>
      <c r="F732" s="245" t="s">
        <v>1143</v>
      </c>
      <c r="G732" s="167">
        <v>1887.6000000000004</v>
      </c>
    </row>
    <row r="733" spans="1:7" s="47" customFormat="1" ht="18" customHeight="1" x14ac:dyDescent="0.25">
      <c r="A733" s="80">
        <f t="shared" si="28"/>
        <v>673</v>
      </c>
      <c r="B733" s="67" t="s">
        <v>505</v>
      </c>
      <c r="C733" s="5" t="s">
        <v>99</v>
      </c>
      <c r="D733" s="29">
        <v>1</v>
      </c>
      <c r="E733" s="5" t="s">
        <v>1142</v>
      </c>
      <c r="F733" s="245" t="s">
        <v>1143</v>
      </c>
      <c r="G733" s="167">
        <v>629.20000000000005</v>
      </c>
    </row>
    <row r="734" spans="1:7" s="47" customFormat="1" ht="18" customHeight="1" x14ac:dyDescent="0.25">
      <c r="A734" s="79">
        <f t="shared" si="28"/>
        <v>674</v>
      </c>
      <c r="B734" s="67" t="s">
        <v>502</v>
      </c>
      <c r="C734" s="5" t="s">
        <v>99</v>
      </c>
      <c r="D734" s="29">
        <v>5</v>
      </c>
      <c r="E734" s="5" t="s">
        <v>1142</v>
      </c>
      <c r="F734" s="245" t="s">
        <v>1143</v>
      </c>
      <c r="G734" s="167">
        <v>27.181440000000009</v>
      </c>
    </row>
    <row r="735" spans="1:7" s="47" customFormat="1" ht="18" customHeight="1" x14ac:dyDescent="0.25">
      <c r="A735" s="80">
        <f t="shared" si="28"/>
        <v>675</v>
      </c>
      <c r="B735" s="67" t="s">
        <v>796</v>
      </c>
      <c r="C735" s="5" t="s">
        <v>19</v>
      </c>
      <c r="D735" s="29">
        <v>1</v>
      </c>
      <c r="E735" s="5" t="s">
        <v>1142</v>
      </c>
      <c r="F735" s="245" t="s">
        <v>1143</v>
      </c>
      <c r="G735" s="167">
        <v>786.50000000000011</v>
      </c>
    </row>
    <row r="736" spans="1:7" s="47" customFormat="1" ht="18" customHeight="1" x14ac:dyDescent="0.25">
      <c r="A736" s="79">
        <f t="shared" si="28"/>
        <v>676</v>
      </c>
      <c r="B736" s="67" t="s">
        <v>503</v>
      </c>
      <c r="C736" s="5" t="s">
        <v>99</v>
      </c>
      <c r="D736" s="29">
        <v>5</v>
      </c>
      <c r="E736" s="5" t="s">
        <v>1142</v>
      </c>
      <c r="F736" s="245" t="s">
        <v>1143</v>
      </c>
      <c r="G736" s="167">
        <v>78.65000000000002</v>
      </c>
    </row>
    <row r="737" spans="1:7" s="47" customFormat="1" ht="18" customHeight="1" x14ac:dyDescent="0.25">
      <c r="A737" s="80">
        <f t="shared" si="28"/>
        <v>677</v>
      </c>
      <c r="B737" s="67" t="s">
        <v>849</v>
      </c>
      <c r="C737" s="5" t="s">
        <v>1000</v>
      </c>
      <c r="D737" s="29">
        <v>15</v>
      </c>
      <c r="E737" s="5" t="s">
        <v>1142</v>
      </c>
      <c r="F737" s="245" t="s">
        <v>1143</v>
      </c>
      <c r="G737" s="167">
        <v>11011.000000000002</v>
      </c>
    </row>
    <row r="738" spans="1:7" s="47" customFormat="1" ht="18" customHeight="1" x14ac:dyDescent="0.25">
      <c r="A738" s="79">
        <f t="shared" si="28"/>
        <v>678</v>
      </c>
      <c r="B738" s="67" t="s">
        <v>850</v>
      </c>
      <c r="C738" s="5" t="s">
        <v>19</v>
      </c>
      <c r="D738" s="29">
        <v>2400</v>
      </c>
      <c r="E738" s="5" t="s">
        <v>1142</v>
      </c>
      <c r="F738" s="245" t="s">
        <v>1143</v>
      </c>
      <c r="G738" s="167">
        <v>3932.5000000000009</v>
      </c>
    </row>
    <row r="739" spans="1:7" s="47" customFormat="1" ht="18" customHeight="1" x14ac:dyDescent="0.25">
      <c r="A739" s="66">
        <f t="shared" si="28"/>
        <v>679</v>
      </c>
      <c r="B739" s="67" t="s">
        <v>788</v>
      </c>
      <c r="C739" s="5" t="s">
        <v>99</v>
      </c>
      <c r="D739" s="29">
        <v>4</v>
      </c>
      <c r="E739" s="5" t="s">
        <v>1142</v>
      </c>
      <c r="F739" s="245" t="s">
        <v>1143</v>
      </c>
      <c r="G739" s="167">
        <v>943.80000000000018</v>
      </c>
    </row>
    <row r="740" spans="1:7" s="47" customFormat="1" ht="18" customHeight="1" x14ac:dyDescent="0.25">
      <c r="A740" s="66">
        <f t="shared" si="28"/>
        <v>680</v>
      </c>
      <c r="B740" s="67" t="s">
        <v>500</v>
      </c>
      <c r="C740" s="5" t="s">
        <v>501</v>
      </c>
      <c r="D740" s="29">
        <v>2</v>
      </c>
      <c r="E740" s="5" t="s">
        <v>1142</v>
      </c>
      <c r="F740" s="245" t="s">
        <v>1143</v>
      </c>
      <c r="G740" s="167">
        <v>943.80000000000018</v>
      </c>
    </row>
    <row r="741" spans="1:7" s="47" customFormat="1" ht="18" customHeight="1" x14ac:dyDescent="0.25">
      <c r="A741" s="66">
        <f t="shared" si="28"/>
        <v>681</v>
      </c>
      <c r="B741" s="67" t="s">
        <v>787</v>
      </c>
      <c r="C741" s="5" t="s">
        <v>99</v>
      </c>
      <c r="D741" s="29">
        <v>1</v>
      </c>
      <c r="E741" s="5" t="s">
        <v>1142</v>
      </c>
      <c r="F741" s="245" t="s">
        <v>1143</v>
      </c>
      <c r="G741" s="167">
        <v>1573.0000000000002</v>
      </c>
    </row>
    <row r="742" spans="1:7" s="47" customFormat="1" ht="25.5" x14ac:dyDescent="0.25">
      <c r="A742" s="66">
        <f t="shared" si="28"/>
        <v>682</v>
      </c>
      <c r="B742" s="67" t="s">
        <v>786</v>
      </c>
      <c r="C742" s="5" t="s">
        <v>784</v>
      </c>
      <c r="D742" s="29">
        <v>1</v>
      </c>
      <c r="E742" s="5" t="s">
        <v>1142</v>
      </c>
      <c r="F742" s="245" t="s">
        <v>1143</v>
      </c>
      <c r="G742" s="167">
        <v>8336.9000000000015</v>
      </c>
    </row>
    <row r="743" spans="1:7" s="47" customFormat="1" ht="38.25" x14ac:dyDescent="0.25">
      <c r="A743" s="66">
        <f t="shared" si="28"/>
        <v>683</v>
      </c>
      <c r="B743" s="67" t="s">
        <v>499</v>
      </c>
      <c r="C743" s="5" t="s">
        <v>99</v>
      </c>
      <c r="D743" s="29">
        <v>1</v>
      </c>
      <c r="E743" s="5" t="s">
        <v>1142</v>
      </c>
      <c r="F743" s="245" t="s">
        <v>1143</v>
      </c>
      <c r="G743" s="167">
        <v>471.90000000000009</v>
      </c>
    </row>
    <row r="744" spans="1:7" s="47" customFormat="1" ht="18.75" customHeight="1" x14ac:dyDescent="0.25">
      <c r="A744" s="66">
        <f t="shared" si="28"/>
        <v>684</v>
      </c>
      <c r="B744" s="101" t="s">
        <v>929</v>
      </c>
      <c r="C744" s="102" t="s">
        <v>99</v>
      </c>
      <c r="D744" s="29">
        <v>100</v>
      </c>
      <c r="E744" s="5" t="s">
        <v>1142</v>
      </c>
      <c r="F744" s="245" t="s">
        <v>1143</v>
      </c>
      <c r="G744" s="167">
        <v>157.30000000000007</v>
      </c>
    </row>
    <row r="745" spans="1:7" s="47" customFormat="1" ht="18.75" customHeight="1" x14ac:dyDescent="0.25">
      <c r="A745" s="66">
        <f t="shared" si="28"/>
        <v>685</v>
      </c>
      <c r="B745" s="67" t="s">
        <v>785</v>
      </c>
      <c r="C745" s="5" t="s">
        <v>784</v>
      </c>
      <c r="D745" s="29">
        <v>3</v>
      </c>
      <c r="E745" s="5" t="s">
        <v>1142</v>
      </c>
      <c r="F745" s="245" t="s">
        <v>1143</v>
      </c>
      <c r="G745" s="167">
        <v>20842.25</v>
      </c>
    </row>
    <row r="746" spans="1:7" s="47" customFormat="1" ht="18.75" customHeight="1" x14ac:dyDescent="0.25">
      <c r="A746" s="66">
        <f t="shared" si="28"/>
        <v>686</v>
      </c>
      <c r="B746" s="67" t="s">
        <v>506</v>
      </c>
      <c r="C746" s="5" t="s">
        <v>99</v>
      </c>
      <c r="D746" s="29">
        <v>3</v>
      </c>
      <c r="E746" s="5" t="s">
        <v>1142</v>
      </c>
      <c r="F746" s="245" t="s">
        <v>1143</v>
      </c>
      <c r="G746" s="167">
        <v>412.91250000000014</v>
      </c>
    </row>
    <row r="747" spans="1:7" s="47" customFormat="1" ht="18.75" customHeight="1" x14ac:dyDescent="0.25">
      <c r="A747" s="66">
        <f t="shared" si="28"/>
        <v>687</v>
      </c>
      <c r="B747" s="67" t="s">
        <v>507</v>
      </c>
      <c r="C747" s="5" t="s">
        <v>99</v>
      </c>
      <c r="D747" s="29">
        <v>20</v>
      </c>
      <c r="E747" s="5" t="s">
        <v>1142</v>
      </c>
      <c r="F747" s="245" t="s">
        <v>1143</v>
      </c>
      <c r="G747" s="167">
        <v>1887.6000000000001</v>
      </c>
    </row>
    <row r="748" spans="1:7" s="47" customFormat="1" ht="18.75" customHeight="1" x14ac:dyDescent="0.25">
      <c r="A748" s="66">
        <f t="shared" si="28"/>
        <v>688</v>
      </c>
      <c r="B748" s="67" t="s">
        <v>853</v>
      </c>
      <c r="C748" s="5" t="s">
        <v>99</v>
      </c>
      <c r="D748" s="29">
        <v>2</v>
      </c>
      <c r="E748" s="5" t="s">
        <v>1142</v>
      </c>
      <c r="F748" s="245" t="s">
        <v>1143</v>
      </c>
      <c r="G748" s="167">
        <v>471.90000000000009</v>
      </c>
    </row>
    <row r="749" spans="1:7" s="47" customFormat="1" ht="18.75" customHeight="1" x14ac:dyDescent="0.25">
      <c r="A749" s="66">
        <f>A748+1</f>
        <v>689</v>
      </c>
      <c r="B749" s="67" t="s">
        <v>508</v>
      </c>
      <c r="C749" s="5" t="s">
        <v>99</v>
      </c>
      <c r="D749" s="29">
        <v>2</v>
      </c>
      <c r="E749" s="5" t="s">
        <v>1142</v>
      </c>
      <c r="F749" s="245" t="s">
        <v>1143</v>
      </c>
      <c r="G749" s="167">
        <v>121.00000000000003</v>
      </c>
    </row>
    <row r="750" spans="1:7" s="47" customFormat="1" ht="67.5" customHeight="1" x14ac:dyDescent="0.25">
      <c r="A750" s="66">
        <f t="shared" si="28"/>
        <v>690</v>
      </c>
      <c r="B750" s="67" t="s">
        <v>914</v>
      </c>
      <c r="C750" s="5" t="s">
        <v>19</v>
      </c>
      <c r="D750" s="29">
        <v>30</v>
      </c>
      <c r="E750" s="5" t="s">
        <v>1142</v>
      </c>
      <c r="F750" s="245" t="s">
        <v>1143</v>
      </c>
      <c r="G750" s="167">
        <v>8336.9000000000015</v>
      </c>
    </row>
    <row r="751" spans="1:7" s="47" customFormat="1" ht="16.5" customHeight="1" x14ac:dyDescent="0.25">
      <c r="A751" s="66">
        <f t="shared" si="28"/>
        <v>691</v>
      </c>
      <c r="B751" s="67" t="s">
        <v>497</v>
      </c>
      <c r="C751" s="5" t="s">
        <v>99</v>
      </c>
      <c r="D751" s="29">
        <v>10</v>
      </c>
      <c r="E751" s="5" t="s">
        <v>1142</v>
      </c>
      <c r="F751" s="245" t="s">
        <v>1143</v>
      </c>
      <c r="G751" s="167">
        <v>3.932500000000001</v>
      </c>
    </row>
    <row r="752" spans="1:7" s="47" customFormat="1" ht="15.75" customHeight="1" x14ac:dyDescent="0.25">
      <c r="A752" s="66">
        <f t="shared" si="28"/>
        <v>692</v>
      </c>
      <c r="B752" s="67" t="s">
        <v>509</v>
      </c>
      <c r="C752" s="5" t="s">
        <v>99</v>
      </c>
      <c r="D752" s="29">
        <v>4</v>
      </c>
      <c r="E752" s="5" t="s">
        <v>1142</v>
      </c>
      <c r="F752" s="245" t="s">
        <v>1143</v>
      </c>
      <c r="G752" s="167">
        <v>786.50000000000011</v>
      </c>
    </row>
    <row r="753" spans="1:7" s="54" customFormat="1" ht="12.75" customHeight="1" x14ac:dyDescent="0.25">
      <c r="A753" s="66">
        <f t="shared" ref="A753:A754" si="29">A752+1</f>
        <v>693</v>
      </c>
      <c r="B753" s="67" t="s">
        <v>510</v>
      </c>
      <c r="C753" s="5" t="s">
        <v>99</v>
      </c>
      <c r="D753" s="29">
        <v>20</v>
      </c>
      <c r="E753" s="5" t="s">
        <v>1142</v>
      </c>
      <c r="F753" s="245" t="s">
        <v>1143</v>
      </c>
      <c r="G753" s="167">
        <v>1101.1000000000001</v>
      </c>
    </row>
    <row r="754" spans="1:7" s="47" customFormat="1" ht="12.75" customHeight="1" x14ac:dyDescent="0.25">
      <c r="A754" s="66">
        <f t="shared" si="29"/>
        <v>694</v>
      </c>
      <c r="B754" s="67" t="s">
        <v>511</v>
      </c>
      <c r="C754" s="5" t="s">
        <v>99</v>
      </c>
      <c r="D754" s="29">
        <v>4</v>
      </c>
      <c r="E754" s="5" t="s">
        <v>1142</v>
      </c>
      <c r="F754" s="245" t="s">
        <v>1143</v>
      </c>
      <c r="G754" s="167">
        <v>1258.4000000000001</v>
      </c>
    </row>
    <row r="755" spans="1:7" s="1" customFormat="1" ht="18.75" customHeight="1" x14ac:dyDescent="0.3">
      <c r="A755" s="233" t="s">
        <v>1180</v>
      </c>
      <c r="B755" s="234"/>
      <c r="C755" s="234"/>
      <c r="D755" s="234"/>
      <c r="E755" s="234"/>
      <c r="F755" s="234"/>
      <c r="G755" s="160"/>
    </row>
    <row r="756" spans="1:7" s="1" customFormat="1" ht="18.75" customHeight="1" x14ac:dyDescent="0.3">
      <c r="A756" s="233" t="s">
        <v>1181</v>
      </c>
      <c r="B756" s="234"/>
      <c r="C756" s="234"/>
      <c r="D756" s="234"/>
      <c r="E756" s="234"/>
      <c r="F756" s="234"/>
      <c r="G756" s="197">
        <f>SUM(G757:G770)</f>
        <v>77533.91</v>
      </c>
    </row>
    <row r="757" spans="1:7" s="47" customFormat="1" ht="21.75" customHeight="1" x14ac:dyDescent="0.25">
      <c r="A757" s="66">
        <f>A754+1</f>
        <v>695</v>
      </c>
      <c r="B757" s="67" t="s">
        <v>935</v>
      </c>
      <c r="C757" s="5" t="s">
        <v>99</v>
      </c>
      <c r="D757" s="29">
        <v>2</v>
      </c>
      <c r="E757" s="5" t="s">
        <v>1142</v>
      </c>
      <c r="F757" s="245" t="s">
        <v>1143</v>
      </c>
      <c r="G757" s="167">
        <v>7139.0000000000018</v>
      </c>
    </row>
    <row r="758" spans="1:7" s="47" customFormat="1" ht="18.75" customHeight="1" x14ac:dyDescent="0.25">
      <c r="A758" s="66">
        <f t="shared" ref="A758:A764" si="30">A757+1</f>
        <v>696</v>
      </c>
      <c r="B758" s="67" t="s">
        <v>513</v>
      </c>
      <c r="C758" s="5" t="s">
        <v>99</v>
      </c>
      <c r="D758" s="29">
        <f>2+2+4</f>
        <v>8</v>
      </c>
      <c r="E758" s="5" t="s">
        <v>1142</v>
      </c>
      <c r="F758" s="245" t="s">
        <v>1143</v>
      </c>
      <c r="G758" s="167">
        <v>847.00000000000023</v>
      </c>
    </row>
    <row r="759" spans="1:7" s="47" customFormat="1" ht="25.5" x14ac:dyDescent="0.25">
      <c r="A759" s="66">
        <f t="shared" si="30"/>
        <v>697</v>
      </c>
      <c r="B759" s="67" t="s">
        <v>514</v>
      </c>
      <c r="C759" s="5" t="s">
        <v>99</v>
      </c>
      <c r="D759" s="29">
        <v>2</v>
      </c>
      <c r="E759" s="5" t="s">
        <v>1142</v>
      </c>
      <c r="F759" s="245" t="s">
        <v>1143</v>
      </c>
      <c r="G759" s="167">
        <v>1573.0000000000002</v>
      </c>
    </row>
    <row r="760" spans="1:7" s="47" customFormat="1" ht="20.25" customHeight="1" x14ac:dyDescent="0.25">
      <c r="A760" s="66">
        <f t="shared" si="30"/>
        <v>698</v>
      </c>
      <c r="B760" s="67" t="s">
        <v>515</v>
      </c>
      <c r="C760" s="5" t="s">
        <v>516</v>
      </c>
      <c r="D760" s="29">
        <v>50</v>
      </c>
      <c r="E760" s="5" t="s">
        <v>1142</v>
      </c>
      <c r="F760" s="245" t="s">
        <v>1143</v>
      </c>
      <c r="G760" s="167">
        <v>665.50000000000023</v>
      </c>
    </row>
    <row r="761" spans="1:7" s="47" customFormat="1" ht="43.5" customHeight="1" x14ac:dyDescent="0.25">
      <c r="A761" s="66">
        <f t="shared" si="30"/>
        <v>699</v>
      </c>
      <c r="B761" s="67" t="s">
        <v>517</v>
      </c>
      <c r="C761" s="5" t="s">
        <v>99</v>
      </c>
      <c r="D761" s="29">
        <f>2+2+5</f>
        <v>9</v>
      </c>
      <c r="E761" s="5" t="s">
        <v>1142</v>
      </c>
      <c r="F761" s="245" t="s">
        <v>1143</v>
      </c>
      <c r="G761" s="167">
        <v>9680.0000000000018</v>
      </c>
    </row>
    <row r="762" spans="1:7" s="47" customFormat="1" ht="22.5" customHeight="1" x14ac:dyDescent="0.25">
      <c r="A762" s="66">
        <f t="shared" si="30"/>
        <v>700</v>
      </c>
      <c r="B762" s="67" t="s">
        <v>518</v>
      </c>
      <c r="C762" s="5" t="s">
        <v>160</v>
      </c>
      <c r="D762" s="29">
        <f>1+2</f>
        <v>3</v>
      </c>
      <c r="E762" s="5" t="s">
        <v>1142</v>
      </c>
      <c r="F762" s="245" t="s">
        <v>1143</v>
      </c>
      <c r="G762" s="167">
        <v>242.00000000000006</v>
      </c>
    </row>
    <row r="763" spans="1:7" s="47" customFormat="1" ht="22.5" customHeight="1" x14ac:dyDescent="0.25">
      <c r="A763" s="66">
        <f t="shared" si="30"/>
        <v>701</v>
      </c>
      <c r="B763" s="67" t="s">
        <v>519</v>
      </c>
      <c r="C763" s="5" t="s">
        <v>99</v>
      </c>
      <c r="D763" s="29">
        <v>2</v>
      </c>
      <c r="E763" s="5" t="s">
        <v>1142</v>
      </c>
      <c r="F763" s="245" t="s">
        <v>1143</v>
      </c>
      <c r="G763" s="167">
        <v>1936.0000000000005</v>
      </c>
    </row>
    <row r="764" spans="1:7" s="47" customFormat="1" ht="22.5" customHeight="1" x14ac:dyDescent="0.25">
      <c r="A764" s="66">
        <f t="shared" si="30"/>
        <v>702</v>
      </c>
      <c r="B764" s="67" t="s">
        <v>520</v>
      </c>
      <c r="C764" s="5" t="s">
        <v>99</v>
      </c>
      <c r="D764" s="29">
        <v>10</v>
      </c>
      <c r="E764" s="5" t="s">
        <v>1142</v>
      </c>
      <c r="F764" s="245" t="s">
        <v>1143</v>
      </c>
      <c r="G764" s="167">
        <v>968.00000000000011</v>
      </c>
    </row>
    <row r="765" spans="1:7" s="47" customFormat="1" ht="26.25" customHeight="1" x14ac:dyDescent="0.25">
      <c r="A765" s="85">
        <f>A764+1</f>
        <v>703</v>
      </c>
      <c r="B765" s="67" t="s">
        <v>1401</v>
      </c>
      <c r="C765" s="5" t="s">
        <v>99</v>
      </c>
      <c r="D765" s="29">
        <v>2</v>
      </c>
      <c r="E765" s="5" t="s">
        <v>1142</v>
      </c>
      <c r="F765" s="245" t="s">
        <v>1143</v>
      </c>
      <c r="G765" s="167">
        <v>27.500000000000004</v>
      </c>
    </row>
    <row r="766" spans="1:7" s="47" customFormat="1" ht="42.75" customHeight="1" x14ac:dyDescent="0.25">
      <c r="A766" s="85">
        <f>A765+1</f>
        <v>704</v>
      </c>
      <c r="B766" s="82" t="s">
        <v>1452</v>
      </c>
      <c r="C766" s="5" t="s">
        <v>1453</v>
      </c>
      <c r="D766" s="29">
        <v>2</v>
      </c>
      <c r="E766" s="5" t="s">
        <v>1142</v>
      </c>
      <c r="F766" s="245" t="s">
        <v>1141</v>
      </c>
      <c r="G766" s="167">
        <v>28200</v>
      </c>
    </row>
    <row r="767" spans="1:7" s="47" customFormat="1" ht="38.25" customHeight="1" x14ac:dyDescent="0.25">
      <c r="A767" s="209" t="s">
        <v>1491</v>
      </c>
      <c r="B767" s="82" t="s">
        <v>1492</v>
      </c>
      <c r="C767" s="5" t="s">
        <v>19</v>
      </c>
      <c r="D767" s="29">
        <v>3</v>
      </c>
      <c r="E767" s="5" t="s">
        <v>1142</v>
      </c>
      <c r="F767" s="250" t="s">
        <v>1143</v>
      </c>
      <c r="G767" s="172">
        <v>9072</v>
      </c>
    </row>
    <row r="768" spans="1:7" s="169" customFormat="1" ht="33.75" customHeight="1" x14ac:dyDescent="0.25">
      <c r="A768" s="209" t="s">
        <v>1562</v>
      </c>
      <c r="B768" s="171" t="s">
        <v>1559</v>
      </c>
      <c r="C768" s="164" t="s">
        <v>1453</v>
      </c>
      <c r="D768" s="168">
        <v>1</v>
      </c>
      <c r="E768" s="164" t="s">
        <v>1142</v>
      </c>
      <c r="F768" s="254" t="s">
        <v>1141</v>
      </c>
      <c r="G768" s="168">
        <v>16810</v>
      </c>
    </row>
    <row r="769" spans="1:7" s="169" customFormat="1" ht="35.25" customHeight="1" x14ac:dyDescent="0.25">
      <c r="A769" s="209" t="s">
        <v>1563</v>
      </c>
      <c r="B769" s="171" t="s">
        <v>1560</v>
      </c>
      <c r="C769" s="164" t="s">
        <v>19</v>
      </c>
      <c r="D769" s="168">
        <v>1</v>
      </c>
      <c r="E769" s="164" t="s">
        <v>1142</v>
      </c>
      <c r="F769" s="245" t="s">
        <v>1143</v>
      </c>
      <c r="G769" s="172">
        <v>299.97000000000003</v>
      </c>
    </row>
    <row r="770" spans="1:7" s="169" customFormat="1" ht="36" customHeight="1" x14ac:dyDescent="0.25">
      <c r="A770" s="209" t="s">
        <v>1564</v>
      </c>
      <c r="B770" s="171" t="s">
        <v>1561</v>
      </c>
      <c r="C770" s="164" t="s">
        <v>19</v>
      </c>
      <c r="D770" s="168">
        <v>2</v>
      </c>
      <c r="E770" s="164" t="s">
        <v>1142</v>
      </c>
      <c r="F770" s="245" t="s">
        <v>1143</v>
      </c>
      <c r="G770" s="172">
        <v>73.94</v>
      </c>
    </row>
    <row r="771" spans="1:7" s="1" customFormat="1" ht="18.75" customHeight="1" x14ac:dyDescent="0.25">
      <c r="A771" s="238" t="s">
        <v>1182</v>
      </c>
      <c r="B771" s="239"/>
      <c r="C771" s="239"/>
      <c r="D771" s="239"/>
      <c r="E771" s="239"/>
      <c r="F771" s="239"/>
      <c r="G771" s="197">
        <f>SUM(G772:G802)</f>
        <v>1365161.98</v>
      </c>
    </row>
    <row r="772" spans="1:7" s="47" customFormat="1" ht="19.5" customHeight="1" x14ac:dyDescent="0.25">
      <c r="A772" s="66">
        <f>A766+1</f>
        <v>705</v>
      </c>
      <c r="B772" s="107" t="s">
        <v>512</v>
      </c>
      <c r="C772" s="5" t="s">
        <v>99</v>
      </c>
      <c r="D772" s="29">
        <v>12</v>
      </c>
      <c r="E772" s="5" t="s">
        <v>1142</v>
      </c>
      <c r="F772" s="245" t="s">
        <v>1143</v>
      </c>
      <c r="G772" s="167">
        <v>16673.800000000003</v>
      </c>
    </row>
    <row r="773" spans="1:7" s="47" customFormat="1" ht="25.5" x14ac:dyDescent="0.25">
      <c r="A773" s="66">
        <f>A772+1</f>
        <v>706</v>
      </c>
      <c r="B773" s="67" t="s">
        <v>871</v>
      </c>
      <c r="C773" s="5" t="s">
        <v>99</v>
      </c>
      <c r="D773" s="29">
        <v>6</v>
      </c>
      <c r="E773" s="5" t="s">
        <v>1142</v>
      </c>
      <c r="F773" s="245" t="s">
        <v>1143</v>
      </c>
      <c r="G773" s="167">
        <v>1452.0000000000005</v>
      </c>
    </row>
    <row r="774" spans="1:7" s="47" customFormat="1" ht="18" customHeight="1" x14ac:dyDescent="0.25">
      <c r="A774" s="66">
        <f t="shared" ref="A774:A798" si="31">A773+1</f>
        <v>707</v>
      </c>
      <c r="B774" s="67" t="s">
        <v>1406</v>
      </c>
      <c r="C774" s="5" t="s">
        <v>19</v>
      </c>
      <c r="D774" s="29">
        <v>4</v>
      </c>
      <c r="E774" s="5" t="s">
        <v>1142</v>
      </c>
      <c r="F774" s="245" t="s">
        <v>1143</v>
      </c>
      <c r="G774" s="167">
        <v>2961.2000000000003</v>
      </c>
    </row>
    <row r="775" spans="1:7" s="47" customFormat="1" ht="18" customHeight="1" x14ac:dyDescent="0.25">
      <c r="A775" s="66">
        <f>A774+1</f>
        <v>708</v>
      </c>
      <c r="B775" s="67" t="s">
        <v>521</v>
      </c>
      <c r="C775" s="5" t="s">
        <v>99</v>
      </c>
      <c r="D775" s="29">
        <v>2</v>
      </c>
      <c r="E775" s="5" t="s">
        <v>1142</v>
      </c>
      <c r="F775" s="245" t="s">
        <v>1143</v>
      </c>
      <c r="G775" s="167">
        <v>3630.0000000000009</v>
      </c>
    </row>
    <row r="776" spans="1:7" s="47" customFormat="1" ht="18" customHeight="1" x14ac:dyDescent="0.25">
      <c r="A776" s="66">
        <f t="shared" si="31"/>
        <v>709</v>
      </c>
      <c r="B776" s="67" t="s">
        <v>1359</v>
      </c>
      <c r="C776" s="5" t="s">
        <v>99</v>
      </c>
      <c r="D776" s="29">
        <v>1</v>
      </c>
      <c r="E776" s="5" t="s">
        <v>1142</v>
      </c>
      <c r="F776" s="245" t="s">
        <v>1143</v>
      </c>
      <c r="G776" s="167">
        <v>3630.0000000000009</v>
      </c>
    </row>
    <row r="777" spans="1:7" s="47" customFormat="1" ht="18" customHeight="1" x14ac:dyDescent="0.25">
      <c r="A777" s="66">
        <f t="shared" si="31"/>
        <v>710</v>
      </c>
      <c r="B777" s="67" t="s">
        <v>522</v>
      </c>
      <c r="C777" s="5" t="s">
        <v>99</v>
      </c>
      <c r="D777" s="29">
        <v>6</v>
      </c>
      <c r="E777" s="6" t="s">
        <v>1142</v>
      </c>
      <c r="F777" s="245" t="s">
        <v>1143</v>
      </c>
      <c r="G777" s="167">
        <v>909.26000000000022</v>
      </c>
    </row>
    <row r="778" spans="1:7" s="47" customFormat="1" ht="18" customHeight="1" x14ac:dyDescent="0.25">
      <c r="A778" s="66">
        <f t="shared" si="31"/>
        <v>711</v>
      </c>
      <c r="B778" s="67" t="s">
        <v>913</v>
      </c>
      <c r="C778" s="5" t="s">
        <v>99</v>
      </c>
      <c r="D778" s="29">
        <v>19</v>
      </c>
      <c r="E778" s="6" t="s">
        <v>1142</v>
      </c>
      <c r="F778" s="245" t="s">
        <v>1143</v>
      </c>
      <c r="G778" s="167">
        <v>15580.400000000003</v>
      </c>
    </row>
    <row r="779" spans="1:7" s="47" customFormat="1" ht="18" customHeight="1" x14ac:dyDescent="0.25">
      <c r="A779" s="66">
        <f t="shared" si="31"/>
        <v>712</v>
      </c>
      <c r="B779" s="107" t="s">
        <v>1384</v>
      </c>
      <c r="C779" s="102" t="s">
        <v>99</v>
      </c>
      <c r="D779" s="29">
        <v>2</v>
      </c>
      <c r="E779" s="6" t="s">
        <v>1142</v>
      </c>
      <c r="F779" s="245" t="s">
        <v>1143</v>
      </c>
      <c r="G779" s="167">
        <v>510.07000000000005</v>
      </c>
    </row>
    <row r="780" spans="1:7" s="47" customFormat="1" ht="18" customHeight="1" x14ac:dyDescent="0.25">
      <c r="A780" s="66">
        <f t="shared" si="31"/>
        <v>713</v>
      </c>
      <c r="B780" s="107" t="s">
        <v>1312</v>
      </c>
      <c r="C780" s="102" t="s">
        <v>160</v>
      </c>
      <c r="D780" s="29">
        <v>2</v>
      </c>
      <c r="E780" s="6" t="s">
        <v>1142</v>
      </c>
      <c r="F780" s="245" t="s">
        <v>1143</v>
      </c>
      <c r="G780" s="167">
        <v>12100.000000000002</v>
      </c>
    </row>
    <row r="781" spans="1:7" s="47" customFormat="1" ht="18" customHeight="1" x14ac:dyDescent="0.25">
      <c r="A781" s="66">
        <f t="shared" si="31"/>
        <v>714</v>
      </c>
      <c r="B781" s="67" t="s">
        <v>1006</v>
      </c>
      <c r="C781" s="102" t="s">
        <v>99</v>
      </c>
      <c r="D781" s="29">
        <f>1+1+7</f>
        <v>9</v>
      </c>
      <c r="E781" s="6" t="s">
        <v>1142</v>
      </c>
      <c r="F781" s="245" t="s">
        <v>1143</v>
      </c>
      <c r="G781" s="167">
        <v>726.00000000000023</v>
      </c>
    </row>
    <row r="782" spans="1:7" s="47" customFormat="1" ht="43.5" customHeight="1" x14ac:dyDescent="0.25">
      <c r="A782" s="66">
        <f t="shared" si="31"/>
        <v>715</v>
      </c>
      <c r="B782" s="67" t="s">
        <v>916</v>
      </c>
      <c r="C782" s="5" t="s">
        <v>99</v>
      </c>
      <c r="D782" s="29">
        <v>1</v>
      </c>
      <c r="E782" s="5" t="s">
        <v>1142</v>
      </c>
      <c r="F782" s="245" t="s">
        <v>1143</v>
      </c>
      <c r="G782" s="167">
        <v>121000.00000000003</v>
      </c>
    </row>
    <row r="783" spans="1:7" s="47" customFormat="1" ht="14.25" customHeight="1" x14ac:dyDescent="0.25">
      <c r="A783" s="66">
        <f>A782+1</f>
        <v>716</v>
      </c>
      <c r="B783" s="67" t="s">
        <v>1045</v>
      </c>
      <c r="C783" s="5" t="s">
        <v>99</v>
      </c>
      <c r="D783" s="29">
        <f>10+1+5</f>
        <v>16</v>
      </c>
      <c r="E783" s="6" t="s">
        <v>1142</v>
      </c>
      <c r="F783" s="254" t="s">
        <v>1143</v>
      </c>
      <c r="G783" s="167">
        <v>13310.000000000004</v>
      </c>
    </row>
    <row r="784" spans="1:7" s="47" customFormat="1" ht="14.25" customHeight="1" x14ac:dyDescent="0.25">
      <c r="A784" s="66">
        <f t="shared" si="31"/>
        <v>717</v>
      </c>
      <c r="B784" s="67" t="s">
        <v>1329</v>
      </c>
      <c r="C784" s="5" t="s">
        <v>99</v>
      </c>
      <c r="D784" s="29">
        <v>5</v>
      </c>
      <c r="E784" s="6" t="s">
        <v>1142</v>
      </c>
      <c r="F784" s="245" t="s">
        <v>1143</v>
      </c>
      <c r="G784" s="167">
        <v>217800</v>
      </c>
    </row>
    <row r="785" spans="1:43" s="47" customFormat="1" ht="21.75" customHeight="1" x14ac:dyDescent="0.25">
      <c r="A785" s="66">
        <f t="shared" si="31"/>
        <v>718</v>
      </c>
      <c r="B785" s="67" t="s">
        <v>991</v>
      </c>
      <c r="C785" s="5" t="s">
        <v>99</v>
      </c>
      <c r="D785" s="29">
        <f>1+2</f>
        <v>3</v>
      </c>
      <c r="E785" s="5" t="s">
        <v>1142</v>
      </c>
      <c r="F785" s="254" t="s">
        <v>1143</v>
      </c>
      <c r="G785" s="167">
        <v>847.00000000000011</v>
      </c>
    </row>
    <row r="786" spans="1:43" s="55" customFormat="1" ht="18.75" customHeight="1" x14ac:dyDescent="0.2">
      <c r="A786" s="66">
        <f t="shared" si="31"/>
        <v>719</v>
      </c>
      <c r="B786" s="67" t="s">
        <v>1056</v>
      </c>
      <c r="C786" s="5" t="s">
        <v>99</v>
      </c>
      <c r="D786" s="29">
        <v>5</v>
      </c>
      <c r="E786" s="5" t="s">
        <v>1142</v>
      </c>
      <c r="F786" s="245" t="s">
        <v>1143</v>
      </c>
      <c r="G786" s="167">
        <v>82582.500000000029</v>
      </c>
    </row>
    <row r="787" spans="1:43" s="55" customFormat="1" ht="27" customHeight="1" x14ac:dyDescent="0.2">
      <c r="A787" s="66">
        <f t="shared" si="31"/>
        <v>720</v>
      </c>
      <c r="B787" s="108" t="s">
        <v>1352</v>
      </c>
      <c r="C787" s="5" t="s">
        <v>99</v>
      </c>
      <c r="D787" s="29">
        <v>1</v>
      </c>
      <c r="E787" s="5" t="s">
        <v>1142</v>
      </c>
      <c r="F787" s="245" t="s">
        <v>1143</v>
      </c>
      <c r="G787" s="167">
        <v>1694.0000000000005</v>
      </c>
    </row>
    <row r="788" spans="1:43" s="47" customFormat="1" ht="14.25" customHeight="1" x14ac:dyDescent="0.25">
      <c r="A788" s="66">
        <f t="shared" si="31"/>
        <v>721</v>
      </c>
      <c r="B788" s="67" t="s">
        <v>523</v>
      </c>
      <c r="C788" s="5" t="s">
        <v>99</v>
      </c>
      <c r="D788" s="29">
        <f>50+40+500</f>
        <v>590</v>
      </c>
      <c r="E788" s="5" t="s">
        <v>1142</v>
      </c>
      <c r="F788" s="245" t="s">
        <v>1143</v>
      </c>
      <c r="G788" s="167">
        <v>423.50000000000006</v>
      </c>
    </row>
    <row r="789" spans="1:43" s="47" customFormat="1" ht="14.25" customHeight="1" x14ac:dyDescent="0.25">
      <c r="A789" s="66">
        <f t="shared" si="31"/>
        <v>722</v>
      </c>
      <c r="B789" s="67" t="s">
        <v>848</v>
      </c>
      <c r="C789" s="5" t="s">
        <v>99</v>
      </c>
      <c r="D789" s="29">
        <f>20+2+10</f>
        <v>32</v>
      </c>
      <c r="E789" s="5" t="s">
        <v>1142</v>
      </c>
      <c r="F789" s="245" t="s">
        <v>1143</v>
      </c>
      <c r="G789" s="167">
        <v>605</v>
      </c>
    </row>
    <row r="790" spans="1:43" s="47" customFormat="1" ht="14.25" customHeight="1" x14ac:dyDescent="0.25">
      <c r="A790" s="66">
        <f t="shared" si="31"/>
        <v>723</v>
      </c>
      <c r="B790" s="67" t="s">
        <v>854</v>
      </c>
      <c r="C790" s="5" t="s">
        <v>99</v>
      </c>
      <c r="D790" s="29">
        <v>6</v>
      </c>
      <c r="E790" s="5" t="s">
        <v>1142</v>
      </c>
      <c r="F790" s="245" t="s">
        <v>1143</v>
      </c>
      <c r="G790" s="167">
        <v>435.6</v>
      </c>
    </row>
    <row r="791" spans="1:43" s="47" customFormat="1" ht="14.25" customHeight="1" x14ac:dyDescent="0.25">
      <c r="A791" s="66">
        <f t="shared" si="31"/>
        <v>724</v>
      </c>
      <c r="B791" s="67" t="s">
        <v>855</v>
      </c>
      <c r="C791" s="5" t="s">
        <v>99</v>
      </c>
      <c r="D791" s="29">
        <v>6</v>
      </c>
      <c r="E791" s="5" t="s">
        <v>1142</v>
      </c>
      <c r="F791" s="245" t="s">
        <v>1143</v>
      </c>
      <c r="G791" s="167">
        <v>108.9</v>
      </c>
    </row>
    <row r="792" spans="1:43" s="47" customFormat="1" ht="14.25" customHeight="1" x14ac:dyDescent="0.25">
      <c r="A792" s="66">
        <f t="shared" si="31"/>
        <v>725</v>
      </c>
      <c r="B792" s="95" t="s">
        <v>524</v>
      </c>
      <c r="C792" s="5" t="s">
        <v>99</v>
      </c>
      <c r="D792" s="29">
        <f>5+2+20</f>
        <v>27</v>
      </c>
      <c r="E792" s="5" t="s">
        <v>1142</v>
      </c>
      <c r="F792" s="245" t="s">
        <v>1143</v>
      </c>
      <c r="G792" s="167">
        <v>2904</v>
      </c>
    </row>
    <row r="793" spans="1:43" s="47" customFormat="1" ht="14.25" customHeight="1" x14ac:dyDescent="0.25">
      <c r="A793" s="66">
        <f t="shared" si="31"/>
        <v>726</v>
      </c>
      <c r="B793" s="67" t="s">
        <v>525</v>
      </c>
      <c r="C793" s="5" t="s">
        <v>99</v>
      </c>
      <c r="D793" s="29">
        <f>10+60</f>
        <v>70</v>
      </c>
      <c r="E793" s="5" t="s">
        <v>1142</v>
      </c>
      <c r="F793" s="245" t="s">
        <v>1143</v>
      </c>
      <c r="G793" s="167">
        <v>2492.6000000000004</v>
      </c>
    </row>
    <row r="794" spans="1:43" s="47" customFormat="1" ht="14.25" customHeight="1" x14ac:dyDescent="0.25">
      <c r="A794" s="66">
        <f t="shared" si="31"/>
        <v>727</v>
      </c>
      <c r="B794" s="67" t="s">
        <v>526</v>
      </c>
      <c r="C794" s="5" t="s">
        <v>99</v>
      </c>
      <c r="D794" s="29">
        <v>3</v>
      </c>
      <c r="E794" s="5" t="s">
        <v>1142</v>
      </c>
      <c r="F794" s="245" t="s">
        <v>1143</v>
      </c>
      <c r="G794" s="167">
        <v>5445.0000000000018</v>
      </c>
    </row>
    <row r="795" spans="1:43" s="47" customFormat="1" ht="39.75" customHeight="1" x14ac:dyDescent="0.25">
      <c r="A795" s="66">
        <f t="shared" si="31"/>
        <v>728</v>
      </c>
      <c r="B795" s="67" t="s">
        <v>527</v>
      </c>
      <c r="C795" s="5" t="s">
        <v>99</v>
      </c>
      <c r="D795" s="29">
        <f>50+100</f>
        <v>150</v>
      </c>
      <c r="E795" s="5" t="s">
        <v>1142</v>
      </c>
      <c r="F795" s="245" t="s">
        <v>1143</v>
      </c>
      <c r="G795" s="167">
        <v>1210</v>
      </c>
    </row>
    <row r="796" spans="1:43" s="47" customFormat="1" ht="18" customHeight="1" x14ac:dyDescent="0.25">
      <c r="A796" s="66">
        <f t="shared" si="31"/>
        <v>729</v>
      </c>
      <c r="B796" s="95" t="s">
        <v>528</v>
      </c>
      <c r="C796" s="5" t="s">
        <v>99</v>
      </c>
      <c r="D796" s="29">
        <v>1</v>
      </c>
      <c r="E796" s="5" t="s">
        <v>1142</v>
      </c>
      <c r="F796" s="245" t="s">
        <v>1143</v>
      </c>
      <c r="G796" s="167">
        <v>18.149999999999999</v>
      </c>
    </row>
    <row r="797" spans="1:43" s="47" customFormat="1" ht="18.75" customHeight="1" x14ac:dyDescent="0.25">
      <c r="A797" s="66">
        <f t="shared" si="31"/>
        <v>730</v>
      </c>
      <c r="B797" s="67" t="s">
        <v>529</v>
      </c>
      <c r="C797" s="5" t="s">
        <v>99</v>
      </c>
      <c r="D797" s="29">
        <v>6</v>
      </c>
      <c r="E797" s="5" t="s">
        <v>1142</v>
      </c>
      <c r="F797" s="245" t="s">
        <v>1143</v>
      </c>
      <c r="G797" s="167">
        <v>145.20000000000002</v>
      </c>
    </row>
    <row r="798" spans="1:43" s="47" customFormat="1" ht="19.5" customHeight="1" x14ac:dyDescent="0.25">
      <c r="A798" s="66">
        <f t="shared" si="31"/>
        <v>731</v>
      </c>
      <c r="B798" s="67" t="s">
        <v>1055</v>
      </c>
      <c r="C798" s="5" t="s">
        <v>99</v>
      </c>
      <c r="D798" s="29">
        <v>30</v>
      </c>
      <c r="E798" s="5" t="s">
        <v>1142</v>
      </c>
      <c r="F798" s="245" t="s">
        <v>1143</v>
      </c>
      <c r="G798" s="167">
        <v>217.80000000000007</v>
      </c>
    </row>
    <row r="799" spans="1:43" s="60" customFormat="1" ht="22.5" customHeight="1" x14ac:dyDescent="0.25">
      <c r="A799" s="85">
        <f>A798+1</f>
        <v>732</v>
      </c>
      <c r="B799" s="67" t="s">
        <v>1417</v>
      </c>
      <c r="C799" s="5" t="s">
        <v>99</v>
      </c>
      <c r="D799" s="29">
        <v>1</v>
      </c>
      <c r="E799" s="6" t="s">
        <v>1142</v>
      </c>
      <c r="F799" s="245" t="s">
        <v>1143</v>
      </c>
      <c r="G799" s="167">
        <v>750</v>
      </c>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row>
    <row r="800" spans="1:43" s="60" customFormat="1" ht="101.25" customHeight="1" x14ac:dyDescent="0.25">
      <c r="A800" s="179" t="s">
        <v>1539</v>
      </c>
      <c r="B800" s="158" t="s">
        <v>1542</v>
      </c>
      <c r="C800" s="5" t="s">
        <v>501</v>
      </c>
      <c r="D800" s="29">
        <v>2</v>
      </c>
      <c r="E800" s="5" t="s">
        <v>1543</v>
      </c>
      <c r="F800" s="245" t="s">
        <v>1141</v>
      </c>
      <c r="G800" s="177">
        <v>231000</v>
      </c>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row>
    <row r="801" spans="1:43" s="60" customFormat="1" ht="101.25" customHeight="1" x14ac:dyDescent="0.25">
      <c r="A801" s="179" t="s">
        <v>1540</v>
      </c>
      <c r="B801" s="158" t="s">
        <v>1544</v>
      </c>
      <c r="C801" s="5" t="s">
        <v>99</v>
      </c>
      <c r="D801" s="29">
        <v>4</v>
      </c>
      <c r="E801" s="5" t="s">
        <v>1543</v>
      </c>
      <c r="F801" s="245" t="s">
        <v>1141</v>
      </c>
      <c r="G801" s="177">
        <v>145000</v>
      </c>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row>
    <row r="802" spans="1:43" s="60" customFormat="1" ht="92.25" customHeight="1" x14ac:dyDescent="0.25">
      <c r="A802" s="179" t="s">
        <v>1541</v>
      </c>
      <c r="B802" s="158" t="s">
        <v>1545</v>
      </c>
      <c r="C802" s="5" t="s">
        <v>99</v>
      </c>
      <c r="D802" s="29">
        <v>8</v>
      </c>
      <c r="E802" s="5" t="s">
        <v>1543</v>
      </c>
      <c r="F802" s="245" t="s">
        <v>1141</v>
      </c>
      <c r="G802" s="177">
        <v>479000</v>
      </c>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row>
    <row r="803" spans="1:43" s="1" customFormat="1" ht="18.75" customHeight="1" x14ac:dyDescent="0.3">
      <c r="A803" s="233" t="s">
        <v>1183</v>
      </c>
      <c r="B803" s="234"/>
      <c r="C803" s="234"/>
      <c r="D803" s="234"/>
      <c r="E803" s="237"/>
      <c r="F803" s="252"/>
      <c r="G803" s="197">
        <f>G804</f>
        <v>8415.5500000000011</v>
      </c>
    </row>
    <row r="804" spans="1:43" s="47" customFormat="1" ht="40.5" customHeight="1" x14ac:dyDescent="0.25">
      <c r="A804" s="66">
        <f>A799+1</f>
        <v>733</v>
      </c>
      <c r="B804" s="67" t="s">
        <v>530</v>
      </c>
      <c r="C804" s="5" t="s">
        <v>99</v>
      </c>
      <c r="D804" s="29">
        <v>250</v>
      </c>
      <c r="E804" s="5" t="s">
        <v>1142</v>
      </c>
      <c r="F804" s="245" t="s">
        <v>1143</v>
      </c>
      <c r="G804" s="167">
        <v>8415.5500000000011</v>
      </c>
    </row>
    <row r="805" spans="1:43" s="1" customFormat="1" ht="18.75" customHeight="1" x14ac:dyDescent="0.3">
      <c r="A805" s="233" t="s">
        <v>1184</v>
      </c>
      <c r="B805" s="234"/>
      <c r="C805" s="234"/>
      <c r="D805" s="234"/>
      <c r="E805" s="237"/>
      <c r="F805" s="252"/>
      <c r="G805" s="197">
        <f>SUM(G807:G1092)</f>
        <v>530734.74642600073</v>
      </c>
    </row>
    <row r="806" spans="1:43" s="1" customFormat="1" ht="18.75" x14ac:dyDescent="0.25">
      <c r="A806" s="78"/>
      <c r="B806" s="37" t="s">
        <v>1185</v>
      </c>
      <c r="C806" s="43"/>
      <c r="D806" s="30"/>
      <c r="E806" s="18"/>
      <c r="F806" s="16"/>
      <c r="G806" s="167"/>
    </row>
    <row r="807" spans="1:43" s="47" customFormat="1" ht="18" customHeight="1" x14ac:dyDescent="0.25">
      <c r="A807" s="89">
        <f>A804+1</f>
        <v>734</v>
      </c>
      <c r="B807" s="109" t="s">
        <v>1069</v>
      </c>
      <c r="C807" s="110" t="s">
        <v>99</v>
      </c>
      <c r="D807" s="84">
        <v>45</v>
      </c>
      <c r="E807" s="83" t="s">
        <v>1171</v>
      </c>
      <c r="F807" s="18" t="s">
        <v>1143</v>
      </c>
      <c r="G807" s="167">
        <v>471.90000000000009</v>
      </c>
    </row>
    <row r="808" spans="1:43" s="47" customFormat="1" ht="18" customHeight="1" x14ac:dyDescent="0.25">
      <c r="A808" s="66">
        <f t="shared" ref="A808:A863" si="32">A807+1</f>
        <v>735</v>
      </c>
      <c r="B808" s="99" t="s">
        <v>532</v>
      </c>
      <c r="C808" s="5" t="s">
        <v>531</v>
      </c>
      <c r="D808" s="29">
        <f>2800</f>
        <v>2800</v>
      </c>
      <c r="E808" s="5" t="s">
        <v>1171</v>
      </c>
      <c r="F808" s="247" t="s">
        <v>1143</v>
      </c>
      <c r="G808" s="167">
        <v>5505.5000000000009</v>
      </c>
    </row>
    <row r="809" spans="1:43" s="47" customFormat="1" ht="18" customHeight="1" x14ac:dyDescent="0.25">
      <c r="A809" s="66">
        <f t="shared" si="32"/>
        <v>736</v>
      </c>
      <c r="B809" s="99" t="s">
        <v>1070</v>
      </c>
      <c r="C809" s="17" t="s">
        <v>99</v>
      </c>
      <c r="D809" s="29">
        <v>8</v>
      </c>
      <c r="E809" s="5" t="s">
        <v>1171</v>
      </c>
      <c r="F809" s="245" t="s">
        <v>1143</v>
      </c>
      <c r="G809" s="167">
        <v>471.90000000000009</v>
      </c>
    </row>
    <row r="810" spans="1:43" s="47" customFormat="1" ht="18" customHeight="1" x14ac:dyDescent="0.25">
      <c r="A810" s="66">
        <f t="shared" si="32"/>
        <v>737</v>
      </c>
      <c r="B810" s="99" t="s">
        <v>1071</v>
      </c>
      <c r="C810" s="17" t="s">
        <v>99</v>
      </c>
      <c r="D810" s="29">
        <v>4</v>
      </c>
      <c r="E810" s="5" t="s">
        <v>1171</v>
      </c>
      <c r="F810" s="245" t="s">
        <v>1143</v>
      </c>
      <c r="G810" s="167">
        <v>629.20000000000005</v>
      </c>
    </row>
    <row r="811" spans="1:43" s="47" customFormat="1" ht="18" customHeight="1" x14ac:dyDescent="0.25">
      <c r="A811" s="66">
        <f t="shared" si="32"/>
        <v>738</v>
      </c>
      <c r="B811" s="99" t="s">
        <v>1072</v>
      </c>
      <c r="C811" s="17" t="s">
        <v>99</v>
      </c>
      <c r="D811" s="29">
        <v>24</v>
      </c>
      <c r="E811" s="5" t="s">
        <v>1171</v>
      </c>
      <c r="F811" s="245" t="s">
        <v>1143</v>
      </c>
      <c r="G811" s="167">
        <v>60.403200000000005</v>
      </c>
    </row>
    <row r="812" spans="1:43" s="47" customFormat="1" ht="18" customHeight="1" x14ac:dyDescent="0.25">
      <c r="A812" s="66">
        <f t="shared" si="32"/>
        <v>739</v>
      </c>
      <c r="B812" s="99" t="s">
        <v>1073</v>
      </c>
      <c r="C812" s="17" t="s">
        <v>99</v>
      </c>
      <c r="D812" s="29">
        <v>24</v>
      </c>
      <c r="E812" s="5" t="s">
        <v>1171</v>
      </c>
      <c r="F812" s="245" t="s">
        <v>1143</v>
      </c>
      <c r="G812" s="167">
        <v>471.9</v>
      </c>
    </row>
    <row r="813" spans="1:43" s="47" customFormat="1" ht="18" customHeight="1" x14ac:dyDescent="0.25">
      <c r="A813" s="66">
        <f>A812+1</f>
        <v>740</v>
      </c>
      <c r="B813" s="99" t="s">
        <v>1334</v>
      </c>
      <c r="C813" s="17" t="s">
        <v>99</v>
      </c>
      <c r="D813" s="29">
        <v>5</v>
      </c>
      <c r="E813" s="5" t="s">
        <v>1171</v>
      </c>
      <c r="F813" s="245" t="s">
        <v>1143</v>
      </c>
      <c r="G813" s="167">
        <v>0</v>
      </c>
    </row>
    <row r="814" spans="1:43" s="47" customFormat="1" ht="18" customHeight="1" x14ac:dyDescent="0.25">
      <c r="A814" s="66">
        <f>A813+1</f>
        <v>741</v>
      </c>
      <c r="B814" s="104" t="s">
        <v>1074</v>
      </c>
      <c r="C814" s="17" t="s">
        <v>99</v>
      </c>
      <c r="D814" s="29">
        <v>4</v>
      </c>
      <c r="E814" s="5" t="s">
        <v>1171</v>
      </c>
      <c r="F814" s="245" t="s">
        <v>1143</v>
      </c>
      <c r="G814" s="167">
        <v>157.30000000000001</v>
      </c>
    </row>
    <row r="815" spans="1:43" s="47" customFormat="1" ht="18" customHeight="1" x14ac:dyDescent="0.25">
      <c r="A815" s="66">
        <f t="shared" si="32"/>
        <v>742</v>
      </c>
      <c r="B815" s="99" t="s">
        <v>1075</v>
      </c>
      <c r="C815" s="17" t="s">
        <v>99</v>
      </c>
      <c r="D815" s="29">
        <v>10</v>
      </c>
      <c r="E815" s="5" t="s">
        <v>1171</v>
      </c>
      <c r="F815" s="245" t="s">
        <v>1143</v>
      </c>
      <c r="G815" s="167">
        <v>87.388888888888914</v>
      </c>
    </row>
    <row r="816" spans="1:43" s="47" customFormat="1" ht="18" customHeight="1" x14ac:dyDescent="0.25">
      <c r="A816" s="66">
        <f t="shared" si="32"/>
        <v>743</v>
      </c>
      <c r="B816" s="99" t="s">
        <v>1076</v>
      </c>
      <c r="C816" s="17" t="s">
        <v>99</v>
      </c>
      <c r="D816" s="29">
        <v>10</v>
      </c>
      <c r="E816" s="5" t="s">
        <v>1171</v>
      </c>
      <c r="F816" s="245" t="s">
        <v>1143</v>
      </c>
      <c r="G816" s="167">
        <v>196.625</v>
      </c>
    </row>
    <row r="817" spans="1:7" s="47" customFormat="1" ht="18" customHeight="1" x14ac:dyDescent="0.25">
      <c r="A817" s="79">
        <f t="shared" si="32"/>
        <v>744</v>
      </c>
      <c r="B817" s="111" t="s">
        <v>1077</v>
      </c>
      <c r="C817" s="112" t="s">
        <v>99</v>
      </c>
      <c r="D817" s="88">
        <v>5</v>
      </c>
      <c r="E817" s="8" t="s">
        <v>1171</v>
      </c>
      <c r="F817" s="245" t="s">
        <v>1143</v>
      </c>
      <c r="G817" s="167">
        <v>163.85416666666669</v>
      </c>
    </row>
    <row r="818" spans="1:7" s="1" customFormat="1" x14ac:dyDescent="0.25">
      <c r="A818" s="66"/>
      <c r="B818" s="37" t="s">
        <v>1186</v>
      </c>
      <c r="C818" s="43"/>
      <c r="D818" s="30"/>
      <c r="E818" s="18"/>
      <c r="F818" s="253"/>
      <c r="G818" s="167"/>
    </row>
    <row r="819" spans="1:7" s="47" customFormat="1" ht="19.5" customHeight="1" x14ac:dyDescent="0.25">
      <c r="A819" s="66">
        <f>A817+1</f>
        <v>745</v>
      </c>
      <c r="B819" s="113" t="s">
        <v>1335</v>
      </c>
      <c r="C819" s="110" t="s">
        <v>99</v>
      </c>
      <c r="D819" s="84">
        <v>15</v>
      </c>
      <c r="E819" s="83" t="s">
        <v>1171</v>
      </c>
      <c r="F819" s="18" t="s">
        <v>1143</v>
      </c>
      <c r="G819" s="167">
        <v>153.88043478260872</v>
      </c>
    </row>
    <row r="820" spans="1:7" s="47" customFormat="1" ht="19.5" customHeight="1" x14ac:dyDescent="0.25">
      <c r="A820" s="79">
        <f t="shared" si="32"/>
        <v>746</v>
      </c>
      <c r="B820" s="113" t="s">
        <v>1336</v>
      </c>
      <c r="C820" s="17" t="s">
        <v>99</v>
      </c>
      <c r="D820" s="85">
        <v>24</v>
      </c>
      <c r="E820" s="5" t="s">
        <v>1171</v>
      </c>
      <c r="F820" s="247" t="s">
        <v>1143</v>
      </c>
      <c r="G820" s="167">
        <v>786.5</v>
      </c>
    </row>
    <row r="821" spans="1:7" s="47" customFormat="1" ht="19.5" customHeight="1" x14ac:dyDescent="0.25">
      <c r="A821" s="66">
        <f t="shared" si="32"/>
        <v>747</v>
      </c>
      <c r="B821" s="113" t="s">
        <v>1334</v>
      </c>
      <c r="C821" s="17" t="s">
        <v>99</v>
      </c>
      <c r="D821" s="85">
        <v>30</v>
      </c>
      <c r="E821" s="5" t="s">
        <v>1171</v>
      </c>
      <c r="F821" s="245" t="s">
        <v>1143</v>
      </c>
      <c r="G821" s="167">
        <v>221.20312500000006</v>
      </c>
    </row>
    <row r="822" spans="1:7" s="47" customFormat="1" ht="19.5" customHeight="1" x14ac:dyDescent="0.25">
      <c r="A822" s="66">
        <f t="shared" si="32"/>
        <v>748</v>
      </c>
      <c r="B822" s="113" t="s">
        <v>1337</v>
      </c>
      <c r="C822" s="17" t="s">
        <v>531</v>
      </c>
      <c r="D822" s="85">
        <v>54</v>
      </c>
      <c r="E822" s="5" t="s">
        <v>1171</v>
      </c>
      <c r="F822" s="245" t="s">
        <v>1143</v>
      </c>
      <c r="G822" s="167">
        <v>471.90000000000009</v>
      </c>
    </row>
    <row r="823" spans="1:7" s="47" customFormat="1" ht="19.5" customHeight="1" x14ac:dyDescent="0.25">
      <c r="A823" s="79">
        <f t="shared" si="32"/>
        <v>749</v>
      </c>
      <c r="B823" s="113" t="s">
        <v>1338</v>
      </c>
      <c r="C823" s="17" t="s">
        <v>99</v>
      </c>
      <c r="D823" s="85">
        <v>20</v>
      </c>
      <c r="E823" s="5" t="s">
        <v>1171</v>
      </c>
      <c r="F823" s="245" t="s">
        <v>1143</v>
      </c>
      <c r="G823" s="167">
        <v>205.17391304347825</v>
      </c>
    </row>
    <row r="824" spans="1:7" s="47" customFormat="1" ht="19.5" customHeight="1" x14ac:dyDescent="0.25">
      <c r="A824" s="66">
        <f t="shared" si="32"/>
        <v>750</v>
      </c>
      <c r="B824" s="113" t="s">
        <v>1339</v>
      </c>
      <c r="C824" s="17" t="s">
        <v>531</v>
      </c>
      <c r="D824" s="85">
        <v>32</v>
      </c>
      <c r="E824" s="5" t="s">
        <v>1171</v>
      </c>
      <c r="F824" s="245" t="s">
        <v>1143</v>
      </c>
      <c r="G824" s="167">
        <v>796.33125000000018</v>
      </c>
    </row>
    <row r="825" spans="1:7" s="47" customFormat="1" ht="19.5" customHeight="1" x14ac:dyDescent="0.25">
      <c r="A825" s="85">
        <f>A824+1</f>
        <v>751</v>
      </c>
      <c r="B825" s="113" t="s">
        <v>1386</v>
      </c>
      <c r="C825" s="17" t="s">
        <v>99</v>
      </c>
      <c r="D825" s="85">
        <v>10</v>
      </c>
      <c r="E825" s="5" t="s">
        <v>1171</v>
      </c>
      <c r="F825" s="245" t="s">
        <v>1143</v>
      </c>
      <c r="G825" s="167">
        <v>27.5</v>
      </c>
    </row>
    <row r="826" spans="1:7" s="47" customFormat="1" ht="19.5" customHeight="1" x14ac:dyDescent="0.25">
      <c r="A826" s="85">
        <f>A825+1</f>
        <v>752</v>
      </c>
      <c r="B826" s="113" t="s">
        <v>1387</v>
      </c>
      <c r="C826" s="17" t="s">
        <v>99</v>
      </c>
      <c r="D826" s="85">
        <v>15</v>
      </c>
      <c r="E826" s="5" t="s">
        <v>1171</v>
      </c>
      <c r="F826" s="245" t="s">
        <v>1143</v>
      </c>
      <c r="G826" s="167">
        <v>41.25</v>
      </c>
    </row>
    <row r="827" spans="1:7" s="1" customFormat="1" x14ac:dyDescent="0.25">
      <c r="A827" s="66"/>
      <c r="B827" s="37" t="s">
        <v>1187</v>
      </c>
      <c r="C827" s="43"/>
      <c r="D827" s="30"/>
      <c r="E827" s="18"/>
      <c r="F827" s="253"/>
      <c r="G827" s="167"/>
    </row>
    <row r="828" spans="1:7" s="1" customFormat="1" x14ac:dyDescent="0.25">
      <c r="A828" s="79"/>
      <c r="B828" s="37" t="s">
        <v>1188</v>
      </c>
      <c r="C828" s="43"/>
      <c r="D828" s="30"/>
      <c r="E828" s="18"/>
      <c r="F828" s="253"/>
      <c r="G828" s="167"/>
    </row>
    <row r="829" spans="1:7" s="47" customFormat="1" ht="19.5" customHeight="1" x14ac:dyDescent="0.25">
      <c r="A829" s="66">
        <f>A826+1</f>
        <v>753</v>
      </c>
      <c r="B829" s="114" t="s">
        <v>1078</v>
      </c>
      <c r="C829" s="110" t="s">
        <v>99</v>
      </c>
      <c r="D829" s="81">
        <v>24</v>
      </c>
      <c r="E829" s="83" t="s">
        <v>1171</v>
      </c>
      <c r="F829" s="18" t="s">
        <v>1143</v>
      </c>
      <c r="G829" s="167">
        <v>471.9</v>
      </c>
    </row>
    <row r="830" spans="1:7" s="47" customFormat="1" ht="19.5" customHeight="1" x14ac:dyDescent="0.25">
      <c r="A830" s="79">
        <f t="shared" si="32"/>
        <v>754</v>
      </c>
      <c r="B830" s="113" t="s">
        <v>1079</v>
      </c>
      <c r="C830" s="17" t="s">
        <v>876</v>
      </c>
      <c r="D830" s="85">
        <v>1250</v>
      </c>
      <c r="E830" s="5" t="s">
        <v>1171</v>
      </c>
      <c r="F830" s="247" t="s">
        <v>1143</v>
      </c>
      <c r="G830" s="167">
        <v>2044.9</v>
      </c>
    </row>
    <row r="831" spans="1:7" s="47" customFormat="1" ht="19.5" customHeight="1" x14ac:dyDescent="0.25">
      <c r="A831" s="66">
        <f t="shared" si="32"/>
        <v>755</v>
      </c>
      <c r="B831" s="113" t="s">
        <v>1080</v>
      </c>
      <c r="C831" s="17" t="s">
        <v>99</v>
      </c>
      <c r="D831" s="85">
        <v>5</v>
      </c>
      <c r="E831" s="5" t="s">
        <v>1171</v>
      </c>
      <c r="F831" s="245" t="s">
        <v>1143</v>
      </c>
      <c r="G831" s="167">
        <v>196.625</v>
      </c>
    </row>
    <row r="832" spans="1:7" s="47" customFormat="1" ht="19.5" customHeight="1" x14ac:dyDescent="0.25">
      <c r="A832" s="79">
        <f t="shared" si="32"/>
        <v>756</v>
      </c>
      <c r="B832" s="113" t="s">
        <v>1081</v>
      </c>
      <c r="C832" s="17" t="s">
        <v>99</v>
      </c>
      <c r="D832" s="85">
        <v>10</v>
      </c>
      <c r="E832" s="5" t="s">
        <v>1171</v>
      </c>
      <c r="F832" s="245" t="s">
        <v>1143</v>
      </c>
      <c r="G832" s="167">
        <v>471.9000000000002</v>
      </c>
    </row>
    <row r="833" spans="1:7" s="47" customFormat="1" ht="19.5" customHeight="1" x14ac:dyDescent="0.25">
      <c r="A833" s="66">
        <f t="shared" si="32"/>
        <v>757</v>
      </c>
      <c r="B833" s="113" t="s">
        <v>1082</v>
      </c>
      <c r="C833" s="17" t="s">
        <v>99</v>
      </c>
      <c r="D833" s="85">
        <v>16</v>
      </c>
      <c r="E833" s="5" t="s">
        <v>1171</v>
      </c>
      <c r="F833" s="245" t="s">
        <v>1143</v>
      </c>
      <c r="G833" s="167">
        <v>471.90000000000009</v>
      </c>
    </row>
    <row r="834" spans="1:7" s="47" customFormat="1" ht="19.5" customHeight="1" x14ac:dyDescent="0.25">
      <c r="A834" s="79">
        <f t="shared" si="32"/>
        <v>758</v>
      </c>
      <c r="B834" s="113" t="s">
        <v>1083</v>
      </c>
      <c r="C834" s="17" t="s">
        <v>99</v>
      </c>
      <c r="D834" s="85">
        <v>12</v>
      </c>
      <c r="E834" s="5" t="s">
        <v>1171</v>
      </c>
      <c r="F834" s="245" t="s">
        <v>1143</v>
      </c>
      <c r="G834" s="167">
        <v>471.9</v>
      </c>
    </row>
    <row r="835" spans="1:7" s="47" customFormat="1" ht="19.5" customHeight="1" x14ac:dyDescent="0.25">
      <c r="A835" s="66">
        <f t="shared" si="32"/>
        <v>759</v>
      </c>
      <c r="B835" s="115" t="s">
        <v>1084</v>
      </c>
      <c r="C835" s="112" t="s">
        <v>99</v>
      </c>
      <c r="D835" s="86">
        <v>5</v>
      </c>
      <c r="E835" s="8" t="s">
        <v>1171</v>
      </c>
      <c r="F835" s="245" t="s">
        <v>1143</v>
      </c>
      <c r="G835" s="167">
        <v>786.5</v>
      </c>
    </row>
    <row r="836" spans="1:7" s="1" customFormat="1" x14ac:dyDescent="0.25">
      <c r="A836" s="79"/>
      <c r="B836" s="37" t="s">
        <v>1189</v>
      </c>
      <c r="C836" s="43"/>
      <c r="D836" s="30"/>
      <c r="E836" s="18"/>
      <c r="G836" s="167"/>
    </row>
    <row r="837" spans="1:7" s="47" customFormat="1" ht="18" customHeight="1" x14ac:dyDescent="0.25">
      <c r="A837" s="66">
        <f>A835+1</f>
        <v>760</v>
      </c>
      <c r="B837" s="113" t="s">
        <v>1085</v>
      </c>
      <c r="C837" s="110" t="s">
        <v>99</v>
      </c>
      <c r="D837" s="81">
        <v>2</v>
      </c>
      <c r="E837" s="83" t="s">
        <v>1171</v>
      </c>
      <c r="F837" s="245" t="s">
        <v>1143</v>
      </c>
      <c r="G837" s="167">
        <v>1415.7</v>
      </c>
    </row>
    <row r="838" spans="1:7" s="47" customFormat="1" ht="18" customHeight="1" x14ac:dyDescent="0.25">
      <c r="A838" s="79">
        <f t="shared" si="32"/>
        <v>761</v>
      </c>
      <c r="B838" s="113" t="s">
        <v>538</v>
      </c>
      <c r="C838" s="17" t="s">
        <v>531</v>
      </c>
      <c r="D838" s="85">
        <v>520</v>
      </c>
      <c r="E838" s="5" t="s">
        <v>1171</v>
      </c>
      <c r="F838" s="245" t="s">
        <v>1143</v>
      </c>
      <c r="G838" s="167">
        <v>3932.5000000000009</v>
      </c>
    </row>
    <row r="839" spans="1:7" s="47" customFormat="1" ht="18" customHeight="1" x14ac:dyDescent="0.25">
      <c r="A839" s="66">
        <f t="shared" si="32"/>
        <v>762</v>
      </c>
      <c r="B839" s="113" t="s">
        <v>1086</v>
      </c>
      <c r="C839" s="17" t="s">
        <v>99</v>
      </c>
      <c r="D839" s="85">
        <v>2</v>
      </c>
      <c r="E839" s="5" t="s">
        <v>1171</v>
      </c>
      <c r="F839" s="245" t="s">
        <v>1143</v>
      </c>
      <c r="G839" s="167">
        <v>275.27500000000003</v>
      </c>
    </row>
    <row r="840" spans="1:7" s="47" customFormat="1" ht="18" customHeight="1" x14ac:dyDescent="0.25">
      <c r="A840" s="79">
        <f t="shared" si="32"/>
        <v>763</v>
      </c>
      <c r="B840" s="113" t="s">
        <v>1087</v>
      </c>
      <c r="C840" s="17" t="s">
        <v>99</v>
      </c>
      <c r="D840" s="85">
        <v>6</v>
      </c>
      <c r="E840" s="5" t="s">
        <v>1171</v>
      </c>
      <c r="F840" s="245" t="s">
        <v>1143</v>
      </c>
      <c r="G840" s="167">
        <v>353.92500000000013</v>
      </c>
    </row>
    <row r="841" spans="1:7" s="47" customFormat="1" ht="18" customHeight="1" x14ac:dyDescent="0.25">
      <c r="A841" s="66">
        <f t="shared" si="32"/>
        <v>764</v>
      </c>
      <c r="B841" s="113" t="s">
        <v>535</v>
      </c>
      <c r="C841" s="17" t="s">
        <v>99</v>
      </c>
      <c r="D841" s="85">
        <v>2</v>
      </c>
      <c r="E841" s="5" t="s">
        <v>1171</v>
      </c>
      <c r="F841" s="245" t="s">
        <v>1143</v>
      </c>
      <c r="G841" s="167">
        <v>275.27500000000003</v>
      </c>
    </row>
    <row r="842" spans="1:7" s="47" customFormat="1" ht="27.75" customHeight="1" x14ac:dyDescent="0.25">
      <c r="A842" s="79">
        <f t="shared" si="32"/>
        <v>765</v>
      </c>
      <c r="B842" s="116" t="s">
        <v>536</v>
      </c>
      <c r="C842" s="17" t="s">
        <v>99</v>
      </c>
      <c r="D842" s="85">
        <v>2</v>
      </c>
      <c r="E842" s="5" t="s">
        <v>1171</v>
      </c>
      <c r="F842" s="245" t="s">
        <v>1143</v>
      </c>
      <c r="G842" s="167">
        <v>235.95000000000005</v>
      </c>
    </row>
    <row r="843" spans="1:7" s="47" customFormat="1" ht="18" customHeight="1" x14ac:dyDescent="0.25">
      <c r="A843" s="66">
        <f t="shared" si="32"/>
        <v>766</v>
      </c>
      <c r="B843" s="113" t="s">
        <v>537</v>
      </c>
      <c r="C843" s="17" t="s">
        <v>99</v>
      </c>
      <c r="D843" s="85">
        <v>2</v>
      </c>
      <c r="E843" s="5" t="s">
        <v>1171</v>
      </c>
      <c r="F843" s="245" t="s">
        <v>1143</v>
      </c>
      <c r="G843" s="167">
        <v>2280.8500000000004</v>
      </c>
    </row>
    <row r="844" spans="1:7" s="47" customFormat="1" ht="18" customHeight="1" x14ac:dyDescent="0.25">
      <c r="A844" s="79">
        <f t="shared" si="32"/>
        <v>767</v>
      </c>
      <c r="B844" s="116" t="s">
        <v>1088</v>
      </c>
      <c r="C844" s="17" t="s">
        <v>99</v>
      </c>
      <c r="D844" s="85">
        <v>2</v>
      </c>
      <c r="E844" s="5" t="s">
        <v>1171</v>
      </c>
      <c r="F844" s="245" t="s">
        <v>1143</v>
      </c>
      <c r="G844" s="167">
        <v>314.60000000000002</v>
      </c>
    </row>
    <row r="845" spans="1:7" s="47" customFormat="1" ht="18" customHeight="1" x14ac:dyDescent="0.25">
      <c r="A845" s="66">
        <f t="shared" si="32"/>
        <v>768</v>
      </c>
      <c r="B845" s="117" t="s">
        <v>864</v>
      </c>
      <c r="C845" s="112" t="s">
        <v>99</v>
      </c>
      <c r="D845" s="86">
        <v>2</v>
      </c>
      <c r="E845" s="8" t="s">
        <v>1171</v>
      </c>
      <c r="F845" s="245" t="s">
        <v>1143</v>
      </c>
      <c r="G845" s="167">
        <v>84942</v>
      </c>
    </row>
    <row r="846" spans="1:7" s="1" customFormat="1" x14ac:dyDescent="0.25">
      <c r="A846" s="79"/>
      <c r="B846" s="37" t="s">
        <v>1190</v>
      </c>
      <c r="C846" s="43"/>
      <c r="D846" s="30"/>
      <c r="E846" s="18"/>
      <c r="F846" s="253"/>
      <c r="G846" s="167"/>
    </row>
    <row r="847" spans="1:7" s="47" customFormat="1" ht="19.5" customHeight="1" x14ac:dyDescent="0.25">
      <c r="A847" s="66">
        <f>A845+1</f>
        <v>769</v>
      </c>
      <c r="B847" s="113" t="s">
        <v>1089</v>
      </c>
      <c r="C847" s="110" t="s">
        <v>99</v>
      </c>
      <c r="D847" s="84">
        <v>5</v>
      </c>
      <c r="E847" s="83" t="s">
        <v>1171</v>
      </c>
      <c r="F847" s="18" t="s">
        <v>1143</v>
      </c>
      <c r="G847" s="167">
        <v>2359.5000000000009</v>
      </c>
    </row>
    <row r="848" spans="1:7" s="47" customFormat="1" ht="19.5" customHeight="1" x14ac:dyDescent="0.25">
      <c r="A848" s="79">
        <f t="shared" si="32"/>
        <v>770</v>
      </c>
      <c r="B848" s="113" t="s">
        <v>1090</v>
      </c>
      <c r="C848" s="17" t="s">
        <v>99</v>
      </c>
      <c r="D848" s="29">
        <v>5</v>
      </c>
      <c r="E848" s="5" t="s">
        <v>1171</v>
      </c>
      <c r="F848" s="247" t="s">
        <v>1143</v>
      </c>
      <c r="G848" s="167">
        <v>221.43000000000006</v>
      </c>
    </row>
    <row r="849" spans="1:7" s="47" customFormat="1" ht="19.5" customHeight="1" x14ac:dyDescent="0.25">
      <c r="A849" s="66">
        <f t="shared" si="32"/>
        <v>771</v>
      </c>
      <c r="B849" s="116" t="s">
        <v>1124</v>
      </c>
      <c r="C849" s="17" t="s">
        <v>99</v>
      </c>
      <c r="D849" s="29">
        <v>16</v>
      </c>
      <c r="E849" s="5" t="s">
        <v>1171</v>
      </c>
      <c r="F849" s="245" t="s">
        <v>1143</v>
      </c>
      <c r="G849" s="167">
        <v>1391.5</v>
      </c>
    </row>
    <row r="850" spans="1:7" s="47" customFormat="1" ht="19.5" customHeight="1" x14ac:dyDescent="0.25">
      <c r="A850" s="79">
        <f t="shared" si="32"/>
        <v>772</v>
      </c>
      <c r="B850" s="116" t="s">
        <v>1091</v>
      </c>
      <c r="C850" s="17" t="s">
        <v>99</v>
      </c>
      <c r="D850" s="29">
        <v>32</v>
      </c>
      <c r="E850" s="5" t="s">
        <v>1171</v>
      </c>
      <c r="F850" s="245" t="s">
        <v>1143</v>
      </c>
      <c r="G850" s="167">
        <v>398.09000000000009</v>
      </c>
    </row>
    <row r="851" spans="1:7" s="47" customFormat="1" ht="19.5" customHeight="1" x14ac:dyDescent="0.25">
      <c r="A851" s="66">
        <f t="shared" si="32"/>
        <v>773</v>
      </c>
      <c r="B851" s="113" t="s">
        <v>1092</v>
      </c>
      <c r="C851" s="17" t="s">
        <v>99</v>
      </c>
      <c r="D851" s="29">
        <v>4</v>
      </c>
      <c r="E851" s="5" t="s">
        <v>1171</v>
      </c>
      <c r="F851" s="245" t="s">
        <v>1143</v>
      </c>
      <c r="G851" s="167">
        <v>2253.0200000000004</v>
      </c>
    </row>
    <row r="852" spans="1:7" s="47" customFormat="1" ht="19.5" customHeight="1" x14ac:dyDescent="0.25">
      <c r="A852" s="79">
        <f t="shared" si="32"/>
        <v>774</v>
      </c>
      <c r="B852" s="113" t="s">
        <v>1093</v>
      </c>
      <c r="C852" s="17" t="s">
        <v>99</v>
      </c>
      <c r="D852" s="29">
        <v>6</v>
      </c>
      <c r="E852" s="5" t="s">
        <v>1171</v>
      </c>
      <c r="F852" s="245" t="s">
        <v>1143</v>
      </c>
      <c r="G852" s="167">
        <v>786.5</v>
      </c>
    </row>
    <row r="853" spans="1:7" s="47" customFormat="1" ht="19.5" customHeight="1" x14ac:dyDescent="0.25">
      <c r="A853" s="66">
        <f t="shared" si="32"/>
        <v>775</v>
      </c>
      <c r="B853" s="113" t="s">
        <v>539</v>
      </c>
      <c r="C853" s="5" t="s">
        <v>531</v>
      </c>
      <c r="D853" s="29">
        <v>1500</v>
      </c>
      <c r="E853" s="5" t="s">
        <v>1171</v>
      </c>
      <c r="F853" s="245" t="s">
        <v>1143</v>
      </c>
      <c r="G853" s="167">
        <v>4247.1000000000022</v>
      </c>
    </row>
    <row r="854" spans="1:7" s="47" customFormat="1" ht="19.5" customHeight="1" x14ac:dyDescent="0.25">
      <c r="A854" s="79">
        <f t="shared" si="32"/>
        <v>776</v>
      </c>
      <c r="B854" s="113" t="s">
        <v>1094</v>
      </c>
      <c r="C854" s="17" t="s">
        <v>99</v>
      </c>
      <c r="D854" s="29">
        <v>8</v>
      </c>
      <c r="E854" s="5" t="s">
        <v>1171</v>
      </c>
      <c r="F854" s="245" t="s">
        <v>1143</v>
      </c>
      <c r="G854" s="167">
        <v>4719</v>
      </c>
    </row>
    <row r="855" spans="1:7" s="47" customFormat="1" ht="19.5" customHeight="1" x14ac:dyDescent="0.25">
      <c r="A855" s="66">
        <f t="shared" si="32"/>
        <v>777</v>
      </c>
      <c r="B855" s="116" t="s">
        <v>1095</v>
      </c>
      <c r="C855" s="17" t="s">
        <v>99</v>
      </c>
      <c r="D855" s="29">
        <v>4</v>
      </c>
      <c r="E855" s="5" t="s">
        <v>1171</v>
      </c>
      <c r="F855" s="245" t="s">
        <v>1143</v>
      </c>
      <c r="G855" s="167">
        <v>1101.1000000000001</v>
      </c>
    </row>
    <row r="856" spans="1:7" s="47" customFormat="1" ht="19.5" customHeight="1" x14ac:dyDescent="0.25">
      <c r="A856" s="79">
        <f t="shared" si="32"/>
        <v>778</v>
      </c>
      <c r="B856" s="116" t="s">
        <v>1096</v>
      </c>
      <c r="C856" s="17" t="s">
        <v>99</v>
      </c>
      <c r="D856" s="29">
        <v>16</v>
      </c>
      <c r="E856" s="5" t="s">
        <v>1171</v>
      </c>
      <c r="F856" s="245" t="s">
        <v>1143</v>
      </c>
      <c r="G856" s="167">
        <v>471.90000000000009</v>
      </c>
    </row>
    <row r="857" spans="1:7" s="47" customFormat="1" ht="19.5" customHeight="1" x14ac:dyDescent="0.25">
      <c r="A857" s="66">
        <f t="shared" si="32"/>
        <v>779</v>
      </c>
      <c r="B857" s="113" t="s">
        <v>1097</v>
      </c>
      <c r="C857" s="17" t="s">
        <v>99</v>
      </c>
      <c r="D857" s="29">
        <v>6</v>
      </c>
      <c r="E857" s="5" t="s">
        <v>1171</v>
      </c>
      <c r="F857" s="245" t="s">
        <v>1143</v>
      </c>
      <c r="G857" s="167">
        <v>1651.6500000000005</v>
      </c>
    </row>
    <row r="858" spans="1:7" s="47" customFormat="1" ht="19.5" customHeight="1" x14ac:dyDescent="0.25">
      <c r="A858" s="79">
        <f t="shared" si="32"/>
        <v>780</v>
      </c>
      <c r="B858" s="113" t="s">
        <v>1098</v>
      </c>
      <c r="C858" s="17" t="s">
        <v>99</v>
      </c>
      <c r="D858" s="29">
        <v>6</v>
      </c>
      <c r="E858" s="5" t="s">
        <v>1171</v>
      </c>
      <c r="F858" s="245" t="s">
        <v>1143</v>
      </c>
      <c r="G858" s="167">
        <v>1101.1000000000001</v>
      </c>
    </row>
    <row r="859" spans="1:7" s="47" customFormat="1" ht="19.5" customHeight="1" x14ac:dyDescent="0.25">
      <c r="A859" s="66">
        <f t="shared" si="32"/>
        <v>781</v>
      </c>
      <c r="B859" s="113" t="s">
        <v>1099</v>
      </c>
      <c r="C859" s="17" t="s">
        <v>99</v>
      </c>
      <c r="D859" s="29">
        <v>18</v>
      </c>
      <c r="E859" s="5" t="s">
        <v>1171</v>
      </c>
      <c r="F859" s="245" t="s">
        <v>1143</v>
      </c>
      <c r="G859" s="167">
        <v>471.90000000000009</v>
      </c>
    </row>
    <row r="860" spans="1:7" s="47" customFormat="1" ht="19.5" customHeight="1" x14ac:dyDescent="0.25">
      <c r="A860" s="79">
        <f t="shared" si="32"/>
        <v>782</v>
      </c>
      <c r="B860" s="113" t="s">
        <v>1100</v>
      </c>
      <c r="C860" s="17" t="s">
        <v>99</v>
      </c>
      <c r="D860" s="29">
        <v>30</v>
      </c>
      <c r="E860" s="5" t="s">
        <v>1171</v>
      </c>
      <c r="F860" s="245" t="s">
        <v>1143</v>
      </c>
      <c r="G860" s="167">
        <v>471.90000000000009</v>
      </c>
    </row>
    <row r="861" spans="1:7" s="47" customFormat="1" ht="19.5" customHeight="1" x14ac:dyDescent="0.25">
      <c r="A861" s="66">
        <f t="shared" si="32"/>
        <v>783</v>
      </c>
      <c r="B861" s="113" t="s">
        <v>1101</v>
      </c>
      <c r="C861" s="17" t="s">
        <v>99</v>
      </c>
      <c r="D861" s="29">
        <v>32</v>
      </c>
      <c r="E861" s="5" t="s">
        <v>1171</v>
      </c>
      <c r="F861" s="245" t="s">
        <v>1143</v>
      </c>
      <c r="G861" s="167">
        <v>707.85</v>
      </c>
    </row>
    <row r="862" spans="1:7" s="47" customFormat="1" ht="19.5" customHeight="1" x14ac:dyDescent="0.25">
      <c r="A862" s="79">
        <f t="shared" si="32"/>
        <v>784</v>
      </c>
      <c r="B862" s="113" t="s">
        <v>1102</v>
      </c>
      <c r="C862" s="17" t="s">
        <v>99</v>
      </c>
      <c r="D862" s="29">
        <v>12</v>
      </c>
      <c r="E862" s="5" t="s">
        <v>1171</v>
      </c>
      <c r="F862" s="245" t="s">
        <v>1143</v>
      </c>
      <c r="G862" s="167">
        <v>707.85000000000025</v>
      </c>
    </row>
    <row r="863" spans="1:7" s="47" customFormat="1" ht="19.5" customHeight="1" x14ac:dyDescent="0.25">
      <c r="A863" s="66">
        <f t="shared" si="32"/>
        <v>785</v>
      </c>
      <c r="B863" s="115" t="s">
        <v>1103</v>
      </c>
      <c r="C863" s="112" t="s">
        <v>99</v>
      </c>
      <c r="D863" s="88">
        <v>24</v>
      </c>
      <c r="E863" s="8" t="s">
        <v>1171</v>
      </c>
      <c r="F863" s="245" t="s">
        <v>1143</v>
      </c>
      <c r="G863" s="167">
        <v>2202.2000000000003</v>
      </c>
    </row>
    <row r="864" spans="1:7" s="1" customFormat="1" x14ac:dyDescent="0.25">
      <c r="A864" s="80"/>
      <c r="B864" s="37" t="s">
        <v>1192</v>
      </c>
      <c r="C864" s="43"/>
      <c r="D864" s="30"/>
      <c r="E864" s="18"/>
      <c r="F864" s="253"/>
      <c r="G864" s="167"/>
    </row>
    <row r="865" spans="1:7" s="47" customFormat="1" ht="18" customHeight="1" x14ac:dyDescent="0.25">
      <c r="A865" s="89">
        <f>A863+1</f>
        <v>786</v>
      </c>
      <c r="B865" s="109" t="s">
        <v>1123</v>
      </c>
      <c r="C865" s="110" t="s">
        <v>99</v>
      </c>
      <c r="D865" s="84">
        <v>2</v>
      </c>
      <c r="E865" s="83" t="s">
        <v>1171</v>
      </c>
      <c r="F865" s="18" t="s">
        <v>1143</v>
      </c>
      <c r="G865" s="167">
        <v>471.90000000000009</v>
      </c>
    </row>
    <row r="866" spans="1:7" s="47" customFormat="1" ht="18" customHeight="1" x14ac:dyDescent="0.25">
      <c r="A866" s="66">
        <f t="shared" ref="A866:A872" si="33">A865+1</f>
        <v>787</v>
      </c>
      <c r="B866" s="67" t="s">
        <v>540</v>
      </c>
      <c r="C866" s="5" t="s">
        <v>531</v>
      </c>
      <c r="D866" s="29">
        <v>150</v>
      </c>
      <c r="E866" s="5" t="s">
        <v>1171</v>
      </c>
      <c r="F866" s="247" t="s">
        <v>1143</v>
      </c>
      <c r="G866" s="167">
        <v>471.90000000000009</v>
      </c>
    </row>
    <row r="867" spans="1:7" s="47" customFormat="1" ht="18" customHeight="1" x14ac:dyDescent="0.25">
      <c r="A867" s="66">
        <f t="shared" si="33"/>
        <v>788</v>
      </c>
      <c r="B867" s="99" t="s">
        <v>1104</v>
      </c>
      <c r="C867" s="17" t="s">
        <v>99</v>
      </c>
      <c r="D867" s="29">
        <v>2</v>
      </c>
      <c r="E867" s="5" t="s">
        <v>1171</v>
      </c>
      <c r="F867" s="245" t="s">
        <v>1143</v>
      </c>
      <c r="G867" s="167">
        <v>550.55000000000007</v>
      </c>
    </row>
    <row r="868" spans="1:7" s="47" customFormat="1" ht="18" customHeight="1" x14ac:dyDescent="0.25">
      <c r="A868" s="66">
        <f t="shared" si="33"/>
        <v>789</v>
      </c>
      <c r="B868" s="99" t="s">
        <v>1105</v>
      </c>
      <c r="C868" s="17" t="s">
        <v>99</v>
      </c>
      <c r="D868" s="29">
        <v>4</v>
      </c>
      <c r="E868" s="5" t="s">
        <v>1171</v>
      </c>
      <c r="F868" s="245" t="s">
        <v>1143</v>
      </c>
      <c r="G868" s="167">
        <v>471.90000000000009</v>
      </c>
    </row>
    <row r="869" spans="1:7" s="47" customFormat="1" ht="18" customHeight="1" x14ac:dyDescent="0.25">
      <c r="A869" s="66">
        <f t="shared" si="33"/>
        <v>790</v>
      </c>
      <c r="B869" s="99" t="s">
        <v>1106</v>
      </c>
      <c r="C869" s="17" t="s">
        <v>99</v>
      </c>
      <c r="D869" s="29">
        <v>6</v>
      </c>
      <c r="E869" s="5" t="s">
        <v>1171</v>
      </c>
      <c r="F869" s="245" t="s">
        <v>1143</v>
      </c>
      <c r="G869" s="167">
        <v>471.9</v>
      </c>
    </row>
    <row r="870" spans="1:7" s="47" customFormat="1" ht="18" customHeight="1" x14ac:dyDescent="0.25">
      <c r="A870" s="66">
        <f t="shared" si="33"/>
        <v>791</v>
      </c>
      <c r="B870" s="99" t="s">
        <v>1107</v>
      </c>
      <c r="C870" s="17" t="s">
        <v>99</v>
      </c>
      <c r="D870" s="29">
        <v>6</v>
      </c>
      <c r="E870" s="5" t="s">
        <v>1171</v>
      </c>
      <c r="F870" s="245" t="s">
        <v>1143</v>
      </c>
      <c r="G870" s="167">
        <v>471.9</v>
      </c>
    </row>
    <row r="871" spans="1:7" s="47" customFormat="1" ht="18" customHeight="1" x14ac:dyDescent="0.25">
      <c r="A871" s="66">
        <f t="shared" si="33"/>
        <v>792</v>
      </c>
      <c r="B871" s="99" t="s">
        <v>1340</v>
      </c>
      <c r="C871" s="17" t="s">
        <v>99</v>
      </c>
      <c r="D871" s="29">
        <v>6</v>
      </c>
      <c r="E871" s="5" t="s">
        <v>1171</v>
      </c>
      <c r="F871" s="245" t="s">
        <v>1143</v>
      </c>
      <c r="G871" s="167">
        <v>471.9</v>
      </c>
    </row>
    <row r="872" spans="1:7" s="47" customFormat="1" ht="18" customHeight="1" x14ac:dyDescent="0.25">
      <c r="A872" s="79">
        <f t="shared" si="33"/>
        <v>793</v>
      </c>
      <c r="B872" s="111" t="s">
        <v>1341</v>
      </c>
      <c r="C872" s="112" t="s">
        <v>99</v>
      </c>
      <c r="D872" s="88">
        <v>1</v>
      </c>
      <c r="E872" s="8" t="s">
        <v>1171</v>
      </c>
      <c r="F872" s="245" t="s">
        <v>1143</v>
      </c>
      <c r="G872" s="167">
        <v>471.90000000000009</v>
      </c>
    </row>
    <row r="873" spans="1:7" s="1" customFormat="1" x14ac:dyDescent="0.25">
      <c r="A873" s="80"/>
      <c r="B873" s="37" t="s">
        <v>1193</v>
      </c>
      <c r="C873" s="18"/>
      <c r="D873" s="30"/>
      <c r="E873" s="18"/>
      <c r="F873" s="253"/>
      <c r="G873" s="167"/>
    </row>
    <row r="874" spans="1:7" s="3" customFormat="1" ht="19.5" customHeight="1" x14ac:dyDescent="0.25">
      <c r="A874" s="89">
        <f>A872+1</f>
        <v>794</v>
      </c>
      <c r="B874" s="82" t="s">
        <v>541</v>
      </c>
      <c r="C874" s="83" t="s">
        <v>531</v>
      </c>
      <c r="D874" s="84">
        <v>120</v>
      </c>
      <c r="E874" s="83" t="s">
        <v>1171</v>
      </c>
      <c r="F874" s="18" t="s">
        <v>1143</v>
      </c>
      <c r="G874" s="167">
        <v>2202.1999999999998</v>
      </c>
    </row>
    <row r="875" spans="1:7" s="3" customFormat="1" ht="19.5" customHeight="1" x14ac:dyDescent="0.25">
      <c r="A875" s="89">
        <f>A874+1</f>
        <v>795</v>
      </c>
      <c r="B875" s="82" t="s">
        <v>1342</v>
      </c>
      <c r="C875" s="5" t="s">
        <v>99</v>
      </c>
      <c r="D875" s="84">
        <v>2</v>
      </c>
      <c r="E875" s="83" t="s">
        <v>1171</v>
      </c>
      <c r="F875" s="18" t="s">
        <v>1143</v>
      </c>
      <c r="G875" s="167">
        <v>198.44000000000005</v>
      </c>
    </row>
    <row r="876" spans="1:7" s="3" customFormat="1" ht="19.5" customHeight="1" x14ac:dyDescent="0.25">
      <c r="A876" s="66">
        <f>A875+1</f>
        <v>796</v>
      </c>
      <c r="B876" s="99" t="s">
        <v>1108</v>
      </c>
      <c r="C876" s="5" t="s">
        <v>99</v>
      </c>
      <c r="D876" s="29">
        <v>4</v>
      </c>
      <c r="E876" s="5" t="s">
        <v>1171</v>
      </c>
      <c r="F876" s="247" t="s">
        <v>1143</v>
      </c>
      <c r="G876" s="167">
        <v>471.90000000000009</v>
      </c>
    </row>
    <row r="877" spans="1:7" s="3" customFormat="1" ht="19.5" customHeight="1" x14ac:dyDescent="0.25">
      <c r="A877" s="66">
        <f t="shared" ref="A877:A881" si="34">A876+1</f>
        <v>797</v>
      </c>
      <c r="B877" s="99" t="s">
        <v>1109</v>
      </c>
      <c r="C877" s="5" t="s">
        <v>99</v>
      </c>
      <c r="D877" s="29">
        <v>2</v>
      </c>
      <c r="E877" s="5" t="s">
        <v>1171</v>
      </c>
      <c r="F877" s="245" t="s">
        <v>1143</v>
      </c>
      <c r="G877" s="167">
        <v>2202.2000000000003</v>
      </c>
    </row>
    <row r="878" spans="1:7" s="3" customFormat="1" ht="19.5" customHeight="1" x14ac:dyDescent="0.25">
      <c r="A878" s="66">
        <f t="shared" si="34"/>
        <v>798</v>
      </c>
      <c r="B878" s="99" t="s">
        <v>1110</v>
      </c>
      <c r="C878" s="5" t="s">
        <v>99</v>
      </c>
      <c r="D878" s="29">
        <v>2</v>
      </c>
      <c r="E878" s="5" t="s">
        <v>1171</v>
      </c>
      <c r="F878" s="245" t="s">
        <v>1143</v>
      </c>
      <c r="G878" s="167">
        <v>471.90000000000009</v>
      </c>
    </row>
    <row r="879" spans="1:7" s="3" customFormat="1" ht="19.5" customHeight="1" x14ac:dyDescent="0.25">
      <c r="A879" s="66">
        <f t="shared" si="34"/>
        <v>799</v>
      </c>
      <c r="B879" s="99" t="s">
        <v>1111</v>
      </c>
      <c r="C879" s="5" t="s">
        <v>99</v>
      </c>
      <c r="D879" s="29">
        <v>2</v>
      </c>
      <c r="E879" s="5" t="s">
        <v>1171</v>
      </c>
      <c r="F879" s="245" t="s">
        <v>1143</v>
      </c>
      <c r="G879" s="167">
        <v>471.90000000000009</v>
      </c>
    </row>
    <row r="880" spans="1:7" s="3" customFormat="1" ht="19.5" customHeight="1" x14ac:dyDescent="0.25">
      <c r="A880" s="66">
        <f t="shared" si="34"/>
        <v>800</v>
      </c>
      <c r="B880" s="99" t="s">
        <v>1287</v>
      </c>
      <c r="C880" s="5" t="s">
        <v>19</v>
      </c>
      <c r="D880" s="29">
        <v>18</v>
      </c>
      <c r="E880" s="5" t="s">
        <v>1171</v>
      </c>
      <c r="F880" s="245" t="s">
        <v>1143</v>
      </c>
      <c r="G880" s="167">
        <v>1101.1000000000001</v>
      </c>
    </row>
    <row r="881" spans="1:7" s="3" customFormat="1" ht="19.5" customHeight="1" x14ac:dyDescent="0.25">
      <c r="A881" s="66">
        <f t="shared" si="34"/>
        <v>801</v>
      </c>
      <c r="B881" s="99" t="s">
        <v>1112</v>
      </c>
      <c r="C881" s="5" t="s">
        <v>99</v>
      </c>
      <c r="D881" s="29">
        <v>4</v>
      </c>
      <c r="E881" s="5" t="s">
        <v>1171</v>
      </c>
      <c r="F881" s="245" t="s">
        <v>1143</v>
      </c>
      <c r="G881" s="167">
        <v>471.90000000000009</v>
      </c>
    </row>
    <row r="882" spans="1:7" s="1" customFormat="1" x14ac:dyDescent="0.25">
      <c r="A882" s="80"/>
      <c r="B882" s="37" t="s">
        <v>1194</v>
      </c>
      <c r="C882" s="18"/>
      <c r="D882" s="30"/>
      <c r="E882" s="18"/>
      <c r="F882" s="245"/>
      <c r="G882" s="167"/>
    </row>
    <row r="883" spans="1:7" s="47" customFormat="1" ht="15" customHeight="1" x14ac:dyDescent="0.25">
      <c r="A883" s="89">
        <f>A881+1</f>
        <v>802</v>
      </c>
      <c r="B883" s="109" t="s">
        <v>1113</v>
      </c>
      <c r="C883" s="83" t="s">
        <v>99</v>
      </c>
      <c r="D883" s="84">
        <v>8</v>
      </c>
      <c r="E883" s="83" t="s">
        <v>1171</v>
      </c>
      <c r="F883" s="18" t="s">
        <v>1143</v>
      </c>
      <c r="G883" s="167">
        <v>471.90000000000009</v>
      </c>
    </row>
    <row r="884" spans="1:7" s="47" customFormat="1" ht="15" customHeight="1" x14ac:dyDescent="0.25">
      <c r="A884" s="66">
        <f t="shared" ref="A884:A887" si="35">A883+1</f>
        <v>803</v>
      </c>
      <c r="B884" s="99" t="s">
        <v>1114</v>
      </c>
      <c r="C884" s="5" t="s">
        <v>99</v>
      </c>
      <c r="D884" s="29">
        <v>4</v>
      </c>
      <c r="E884" s="5" t="s">
        <v>1171</v>
      </c>
      <c r="F884" s="247" t="s">
        <v>1143</v>
      </c>
      <c r="G884" s="167">
        <v>471.90000000000009</v>
      </c>
    </row>
    <row r="885" spans="1:7" s="47" customFormat="1" ht="15" customHeight="1" x14ac:dyDescent="0.25">
      <c r="A885" s="66">
        <f t="shared" si="35"/>
        <v>804</v>
      </c>
      <c r="B885" s="99" t="s">
        <v>1115</v>
      </c>
      <c r="C885" s="5" t="s">
        <v>99</v>
      </c>
      <c r="D885" s="29">
        <v>6</v>
      </c>
      <c r="E885" s="5" t="s">
        <v>1171</v>
      </c>
      <c r="F885" s="245" t="s">
        <v>1143</v>
      </c>
      <c r="G885" s="167">
        <v>471.9</v>
      </c>
    </row>
    <row r="886" spans="1:7" s="47" customFormat="1" ht="15" customHeight="1" x14ac:dyDescent="0.25">
      <c r="A886" s="66">
        <f t="shared" si="35"/>
        <v>805</v>
      </c>
      <c r="B886" s="67" t="s">
        <v>1122</v>
      </c>
      <c r="C886" s="5" t="s">
        <v>531</v>
      </c>
      <c r="D886" s="29">
        <v>120</v>
      </c>
      <c r="E886" s="5" t="s">
        <v>1171</v>
      </c>
      <c r="F886" s="245" t="s">
        <v>1143</v>
      </c>
      <c r="G886" s="167">
        <v>471.90000000000009</v>
      </c>
    </row>
    <row r="887" spans="1:7" s="47" customFormat="1" ht="15" customHeight="1" x14ac:dyDescent="0.25">
      <c r="A887" s="66">
        <f t="shared" si="35"/>
        <v>806</v>
      </c>
      <c r="B887" s="99" t="s">
        <v>1116</v>
      </c>
      <c r="C887" s="5" t="s">
        <v>99</v>
      </c>
      <c r="D887" s="29">
        <v>8</v>
      </c>
      <c r="E887" s="5" t="s">
        <v>1171</v>
      </c>
      <c r="F887" s="245" t="s">
        <v>1143</v>
      </c>
      <c r="G887" s="167">
        <v>2202.2000000000003</v>
      </c>
    </row>
    <row r="888" spans="1:7" s="47" customFormat="1" ht="15" customHeight="1" x14ac:dyDescent="0.25">
      <c r="A888" s="66">
        <f>A887+1</f>
        <v>807</v>
      </c>
      <c r="B888" s="99" t="s">
        <v>1343</v>
      </c>
      <c r="C888" s="5" t="s">
        <v>99</v>
      </c>
      <c r="D888" s="29">
        <v>4</v>
      </c>
      <c r="E888" s="5" t="s">
        <v>1171</v>
      </c>
      <c r="F888" s="245" t="s">
        <v>1143</v>
      </c>
      <c r="G888" s="167">
        <v>605</v>
      </c>
    </row>
    <row r="889" spans="1:7" s="47" customFormat="1" ht="15" customHeight="1" x14ac:dyDescent="0.25">
      <c r="A889" s="66">
        <f t="shared" ref="A889:A893" si="36">A888+1</f>
        <v>808</v>
      </c>
      <c r="B889" s="99" t="s">
        <v>1117</v>
      </c>
      <c r="C889" s="5" t="s">
        <v>99</v>
      </c>
      <c r="D889" s="29">
        <v>4</v>
      </c>
      <c r="E889" s="5" t="s">
        <v>1171</v>
      </c>
      <c r="F889" s="245" t="s">
        <v>1143</v>
      </c>
      <c r="G889" s="167">
        <v>471.90000000000009</v>
      </c>
    </row>
    <row r="890" spans="1:7" s="47" customFormat="1" ht="15" customHeight="1" x14ac:dyDescent="0.25">
      <c r="A890" s="66">
        <f t="shared" si="36"/>
        <v>809</v>
      </c>
      <c r="B890" s="99" t="s">
        <v>1118</v>
      </c>
      <c r="C890" s="5" t="s">
        <v>99</v>
      </c>
      <c r="D890" s="29">
        <v>16</v>
      </c>
      <c r="E890" s="5" t="s">
        <v>1171</v>
      </c>
      <c r="F890" s="245" t="s">
        <v>1143</v>
      </c>
      <c r="G890" s="167">
        <v>471.90000000000009</v>
      </c>
    </row>
    <row r="891" spans="1:7" s="47" customFormat="1" ht="15" customHeight="1" x14ac:dyDescent="0.25">
      <c r="A891" s="66">
        <f t="shared" si="36"/>
        <v>810</v>
      </c>
      <c r="B891" s="99" t="s">
        <v>1119</v>
      </c>
      <c r="C891" s="5" t="s">
        <v>99</v>
      </c>
      <c r="D891" s="29">
        <v>4</v>
      </c>
      <c r="E891" s="5" t="s">
        <v>1171</v>
      </c>
      <c r="F891" s="245" t="s">
        <v>1143</v>
      </c>
      <c r="G891" s="167">
        <v>471.90000000000009</v>
      </c>
    </row>
    <row r="892" spans="1:7" s="47" customFormat="1" ht="15" customHeight="1" x14ac:dyDescent="0.25">
      <c r="A892" s="66">
        <f t="shared" si="36"/>
        <v>811</v>
      </c>
      <c r="B892" s="99" t="s">
        <v>1120</v>
      </c>
      <c r="C892" s="5" t="s">
        <v>99</v>
      </c>
      <c r="D892" s="29">
        <v>8</v>
      </c>
      <c r="E892" s="5" t="s">
        <v>1171</v>
      </c>
      <c r="F892" s="245" t="s">
        <v>1143</v>
      </c>
      <c r="G892" s="167">
        <v>471.90000000000009</v>
      </c>
    </row>
    <row r="893" spans="1:7" s="47" customFormat="1" ht="15" customHeight="1" x14ac:dyDescent="0.25">
      <c r="A893" s="79">
        <f t="shared" si="36"/>
        <v>812</v>
      </c>
      <c r="B893" s="111" t="s">
        <v>1121</v>
      </c>
      <c r="C893" s="8" t="s">
        <v>99</v>
      </c>
      <c r="D893" s="88">
        <v>12</v>
      </c>
      <c r="E893" s="8" t="s">
        <v>1171</v>
      </c>
      <c r="F893" s="245" t="s">
        <v>1143</v>
      </c>
      <c r="G893" s="167">
        <v>471.9</v>
      </c>
    </row>
    <row r="894" spans="1:7" s="1" customFormat="1" x14ac:dyDescent="0.25">
      <c r="A894" s="80"/>
      <c r="B894" s="37" t="s">
        <v>1195</v>
      </c>
      <c r="C894" s="18"/>
      <c r="D894" s="30"/>
      <c r="E894" s="18"/>
      <c r="F894" s="253"/>
      <c r="G894" s="167"/>
    </row>
    <row r="895" spans="1:7" s="47" customFormat="1" ht="24" customHeight="1" x14ac:dyDescent="0.25">
      <c r="A895" s="89">
        <f>A893+1</f>
        <v>813</v>
      </c>
      <c r="B895" s="109" t="s">
        <v>1196</v>
      </c>
      <c r="C895" s="83" t="s">
        <v>99</v>
      </c>
      <c r="D895" s="84">
        <v>4</v>
      </c>
      <c r="E895" s="83" t="s">
        <v>1171</v>
      </c>
      <c r="F895" s="18" t="s">
        <v>1143</v>
      </c>
      <c r="G895" s="167">
        <v>471.90000000000009</v>
      </c>
    </row>
    <row r="896" spans="1:7" s="47" customFormat="1" ht="24" customHeight="1" x14ac:dyDescent="0.25">
      <c r="A896" s="66">
        <f>A895+1</f>
        <v>814</v>
      </c>
      <c r="B896" s="99" t="s">
        <v>1197</v>
      </c>
      <c r="C896" s="5" t="s">
        <v>99</v>
      </c>
      <c r="D896" s="29">
        <v>2</v>
      </c>
      <c r="E896" s="5" t="s">
        <v>1171</v>
      </c>
      <c r="F896" s="247" t="s">
        <v>1143</v>
      </c>
      <c r="G896" s="167">
        <v>471.90000000000009</v>
      </c>
    </row>
    <row r="897" spans="1:7" s="47" customFormat="1" ht="24" customHeight="1" x14ac:dyDescent="0.25">
      <c r="A897" s="66">
        <f t="shared" ref="A897:A902" si="37">A896+1</f>
        <v>815</v>
      </c>
      <c r="B897" s="99" t="s">
        <v>1198</v>
      </c>
      <c r="C897" s="5" t="s">
        <v>99</v>
      </c>
      <c r="D897" s="29">
        <v>6</v>
      </c>
      <c r="E897" s="5" t="s">
        <v>1171</v>
      </c>
      <c r="F897" s="245" t="s">
        <v>1143</v>
      </c>
      <c r="G897" s="167">
        <v>943.8</v>
      </c>
    </row>
    <row r="898" spans="1:7" s="47" customFormat="1" ht="24" customHeight="1" x14ac:dyDescent="0.25">
      <c r="A898" s="66">
        <f t="shared" si="37"/>
        <v>816</v>
      </c>
      <c r="B898" s="67" t="s">
        <v>542</v>
      </c>
      <c r="C898" s="5" t="s">
        <v>531</v>
      </c>
      <c r="D898" s="29">
        <v>250</v>
      </c>
      <c r="E898" s="5" t="s">
        <v>1171</v>
      </c>
      <c r="F898" s="245" t="s">
        <v>1143</v>
      </c>
      <c r="G898" s="167">
        <v>2831.4000000000015</v>
      </c>
    </row>
    <row r="899" spans="1:7" s="47" customFormat="1" ht="24" customHeight="1" x14ac:dyDescent="0.25">
      <c r="A899" s="66">
        <f t="shared" si="37"/>
        <v>817</v>
      </c>
      <c r="B899" s="99" t="s">
        <v>1199</v>
      </c>
      <c r="C899" s="5" t="s">
        <v>99</v>
      </c>
      <c r="D899" s="29">
        <v>1</v>
      </c>
      <c r="E899" s="5" t="s">
        <v>1171</v>
      </c>
      <c r="F899" s="245" t="s">
        <v>1143</v>
      </c>
      <c r="G899" s="167">
        <v>550.55000000000007</v>
      </c>
    </row>
    <row r="900" spans="1:7" s="47" customFormat="1" ht="24" customHeight="1" x14ac:dyDescent="0.25">
      <c r="A900" s="66">
        <f t="shared" si="37"/>
        <v>818</v>
      </c>
      <c r="B900" s="99" t="s">
        <v>1200</v>
      </c>
      <c r="C900" s="5" t="s">
        <v>99</v>
      </c>
      <c r="D900" s="29">
        <v>2</v>
      </c>
      <c r="E900" s="5" t="s">
        <v>1171</v>
      </c>
      <c r="F900" s="245" t="s">
        <v>1143</v>
      </c>
      <c r="G900" s="167">
        <v>471.90000000000009</v>
      </c>
    </row>
    <row r="901" spans="1:7" s="47" customFormat="1" ht="24" customHeight="1" x14ac:dyDescent="0.25">
      <c r="A901" s="66">
        <f t="shared" si="37"/>
        <v>819</v>
      </c>
      <c r="B901" s="99" t="s">
        <v>1201</v>
      </c>
      <c r="C901" s="5" t="s">
        <v>99</v>
      </c>
      <c r="D901" s="29">
        <v>3</v>
      </c>
      <c r="E901" s="5" t="s">
        <v>1171</v>
      </c>
      <c r="F901" s="245" t="s">
        <v>1143</v>
      </c>
      <c r="G901" s="167">
        <v>4365.6800000000021</v>
      </c>
    </row>
    <row r="902" spans="1:7" s="47" customFormat="1" ht="24" customHeight="1" x14ac:dyDescent="0.25">
      <c r="A902" s="66">
        <f t="shared" si="37"/>
        <v>820</v>
      </c>
      <c r="B902" s="99" t="s">
        <v>1202</v>
      </c>
      <c r="C902" s="5" t="s">
        <v>99</v>
      </c>
      <c r="D902" s="29">
        <v>1</v>
      </c>
      <c r="E902" s="5" t="s">
        <v>1171</v>
      </c>
      <c r="F902" s="245" t="s">
        <v>1143</v>
      </c>
      <c r="G902" s="167">
        <v>471.90000000000009</v>
      </c>
    </row>
    <row r="903" spans="1:7" s="47" customFormat="1" ht="24" customHeight="1" x14ac:dyDescent="0.25">
      <c r="A903" s="85">
        <f>A902+1</f>
        <v>821</v>
      </c>
      <c r="B903" s="82" t="s">
        <v>1389</v>
      </c>
      <c r="C903" s="5" t="s">
        <v>19</v>
      </c>
      <c r="D903" s="29">
        <v>1</v>
      </c>
      <c r="E903" s="83" t="s">
        <v>1142</v>
      </c>
      <c r="F903" s="247" t="s">
        <v>1143</v>
      </c>
      <c r="G903" s="167">
        <v>30.910000000000004</v>
      </c>
    </row>
    <row r="904" spans="1:7" s="47" customFormat="1" ht="24" customHeight="1" x14ac:dyDescent="0.25">
      <c r="A904" s="85">
        <f>A903+1</f>
        <v>822</v>
      </c>
      <c r="B904" s="82" t="s">
        <v>1390</v>
      </c>
      <c r="C904" s="5" t="s">
        <v>19</v>
      </c>
      <c r="D904" s="29">
        <v>1</v>
      </c>
      <c r="E904" s="83" t="s">
        <v>1142</v>
      </c>
      <c r="F904" s="247" t="s">
        <v>1143</v>
      </c>
      <c r="G904" s="167">
        <v>30.910000000000004</v>
      </c>
    </row>
    <row r="905" spans="1:7" s="47" customFormat="1" ht="24" customHeight="1" x14ac:dyDescent="0.25">
      <c r="A905" s="85">
        <f t="shared" ref="A905:A907" si="38">A904+1</f>
        <v>823</v>
      </c>
      <c r="B905" s="82" t="s">
        <v>1391</v>
      </c>
      <c r="C905" s="5" t="s">
        <v>19</v>
      </c>
      <c r="D905" s="29">
        <v>1</v>
      </c>
      <c r="E905" s="83" t="s">
        <v>1142</v>
      </c>
      <c r="F905" s="247" t="s">
        <v>1143</v>
      </c>
      <c r="G905" s="167">
        <v>16.170000000000002</v>
      </c>
    </row>
    <row r="906" spans="1:7" s="47" customFormat="1" ht="24" customHeight="1" x14ac:dyDescent="0.25">
      <c r="A906" s="85">
        <f t="shared" si="38"/>
        <v>824</v>
      </c>
      <c r="B906" s="82" t="s">
        <v>1392</v>
      </c>
      <c r="C906" s="5" t="s">
        <v>19</v>
      </c>
      <c r="D906" s="29">
        <v>1</v>
      </c>
      <c r="E906" s="83" t="s">
        <v>1142</v>
      </c>
      <c r="F906" s="247" t="s">
        <v>1143</v>
      </c>
      <c r="G906" s="167">
        <v>14.850000000000001</v>
      </c>
    </row>
    <row r="907" spans="1:7" s="47" customFormat="1" ht="24" customHeight="1" x14ac:dyDescent="0.25">
      <c r="A907" s="85">
        <f t="shared" si="38"/>
        <v>825</v>
      </c>
      <c r="B907" s="67" t="s">
        <v>1393</v>
      </c>
      <c r="C907" s="5" t="s">
        <v>19</v>
      </c>
      <c r="D907" s="29">
        <v>1</v>
      </c>
      <c r="E907" s="83" t="s">
        <v>1142</v>
      </c>
      <c r="F907" s="247" t="s">
        <v>1143</v>
      </c>
      <c r="G907" s="167">
        <v>4.95</v>
      </c>
    </row>
    <row r="908" spans="1:7" s="1" customFormat="1" x14ac:dyDescent="0.25">
      <c r="A908" s="66"/>
      <c r="B908" s="38" t="s">
        <v>1203</v>
      </c>
      <c r="C908" s="17"/>
      <c r="D908" s="29"/>
      <c r="E908" s="5"/>
      <c r="F908" s="245"/>
      <c r="G908" s="167"/>
    </row>
    <row r="909" spans="1:7" s="47" customFormat="1" ht="18" customHeight="1" x14ac:dyDescent="0.25">
      <c r="A909" s="66">
        <f>A907+1</f>
        <v>826</v>
      </c>
      <c r="B909" s="99" t="s">
        <v>1191</v>
      </c>
      <c r="C909" s="17" t="s">
        <v>99</v>
      </c>
      <c r="D909" s="29">
        <v>12</v>
      </c>
      <c r="E909" s="5" t="s">
        <v>1171</v>
      </c>
      <c r="F909" s="245" t="s">
        <v>1143</v>
      </c>
      <c r="G909" s="167">
        <v>471.9</v>
      </c>
    </row>
    <row r="910" spans="1:7" s="47" customFormat="1" ht="18" customHeight="1" x14ac:dyDescent="0.25">
      <c r="A910" s="66">
        <f t="shared" ref="A910:A946" si="39">A909+1</f>
        <v>827</v>
      </c>
      <c r="B910" s="99" t="s">
        <v>1204</v>
      </c>
      <c r="C910" s="17" t="s">
        <v>99</v>
      </c>
      <c r="D910" s="29">
        <v>3</v>
      </c>
      <c r="E910" s="5" t="s">
        <v>1171</v>
      </c>
      <c r="F910" s="245" t="s">
        <v>1143</v>
      </c>
      <c r="G910" s="167">
        <v>1258.4000000000001</v>
      </c>
    </row>
    <row r="911" spans="1:7" s="47" customFormat="1" ht="18" customHeight="1" x14ac:dyDescent="0.25">
      <c r="A911" s="66">
        <f t="shared" si="39"/>
        <v>828</v>
      </c>
      <c r="B911" s="99" t="s">
        <v>1205</v>
      </c>
      <c r="C911" s="17" t="s">
        <v>99</v>
      </c>
      <c r="D911" s="29">
        <v>6</v>
      </c>
      <c r="E911" s="5" t="s">
        <v>1171</v>
      </c>
      <c r="F911" s="245" t="s">
        <v>1143</v>
      </c>
      <c r="G911" s="167">
        <v>1101.0999999999999</v>
      </c>
    </row>
    <row r="912" spans="1:7" s="47" customFormat="1" ht="18" customHeight="1" x14ac:dyDescent="0.25">
      <c r="A912" s="66">
        <f t="shared" si="39"/>
        <v>829</v>
      </c>
      <c r="B912" s="99" t="s">
        <v>1206</v>
      </c>
      <c r="C912" s="17" t="s">
        <v>99</v>
      </c>
      <c r="D912" s="29">
        <v>121</v>
      </c>
      <c r="E912" s="5" t="s">
        <v>1171</v>
      </c>
      <c r="F912" s="245" t="s">
        <v>1143</v>
      </c>
      <c r="G912" s="167">
        <v>12689.270000000004</v>
      </c>
    </row>
    <row r="913" spans="1:7" s="47" customFormat="1" ht="18" customHeight="1" x14ac:dyDescent="0.25">
      <c r="A913" s="66">
        <f t="shared" si="39"/>
        <v>830</v>
      </c>
      <c r="B913" s="99" t="s">
        <v>1207</v>
      </c>
      <c r="C913" s="17" t="s">
        <v>99</v>
      </c>
      <c r="D913" s="29">
        <v>8</v>
      </c>
      <c r="E913" s="5" t="s">
        <v>1171</v>
      </c>
      <c r="F913" s="245" t="s">
        <v>1143</v>
      </c>
      <c r="G913" s="167">
        <v>3932.5000000000009</v>
      </c>
    </row>
    <row r="914" spans="1:7" s="47" customFormat="1" ht="18" customHeight="1" x14ac:dyDescent="0.25">
      <c r="A914" s="66">
        <f t="shared" si="39"/>
        <v>831</v>
      </c>
      <c r="B914" s="99" t="s">
        <v>1208</v>
      </c>
      <c r="C914" s="17" t="s">
        <v>99</v>
      </c>
      <c r="D914" s="29">
        <v>2</v>
      </c>
      <c r="E914" s="5" t="s">
        <v>1171</v>
      </c>
      <c r="F914" s="245" t="s">
        <v>1143</v>
      </c>
      <c r="G914" s="167">
        <v>629.20000000000005</v>
      </c>
    </row>
    <row r="915" spans="1:7" s="47" customFormat="1" ht="18" customHeight="1" x14ac:dyDescent="0.25">
      <c r="A915" s="66">
        <f t="shared" si="39"/>
        <v>832</v>
      </c>
      <c r="B915" s="99" t="s">
        <v>1209</v>
      </c>
      <c r="C915" s="17" t="s">
        <v>99</v>
      </c>
      <c r="D915" s="29">
        <v>12</v>
      </c>
      <c r="E915" s="5" t="s">
        <v>1171</v>
      </c>
      <c r="F915" s="245" t="s">
        <v>1143</v>
      </c>
      <c r="G915" s="167">
        <v>1651.6500000000005</v>
      </c>
    </row>
    <row r="916" spans="1:7" s="47" customFormat="1" ht="18" customHeight="1" x14ac:dyDescent="0.25">
      <c r="A916" s="66">
        <f t="shared" si="39"/>
        <v>833</v>
      </c>
      <c r="B916" s="99" t="s">
        <v>543</v>
      </c>
      <c r="C916" s="17" t="s">
        <v>876</v>
      </c>
      <c r="D916" s="29">
        <v>1250</v>
      </c>
      <c r="E916" s="5" t="s">
        <v>1171</v>
      </c>
      <c r="F916" s="245" t="s">
        <v>1143</v>
      </c>
      <c r="G916" s="167">
        <v>8340.0460000000003</v>
      </c>
    </row>
    <row r="917" spans="1:7" s="47" customFormat="1" ht="18" customHeight="1" x14ac:dyDescent="0.25">
      <c r="A917" s="66">
        <f t="shared" si="39"/>
        <v>834</v>
      </c>
      <c r="B917" s="99" t="s">
        <v>1210</v>
      </c>
      <c r="C917" s="17" t="s">
        <v>99</v>
      </c>
      <c r="D917" s="29">
        <v>6</v>
      </c>
      <c r="E917" s="5" t="s">
        <v>1171</v>
      </c>
      <c r="F917" s="245" t="s">
        <v>1143</v>
      </c>
      <c r="G917" s="167">
        <v>1573</v>
      </c>
    </row>
    <row r="918" spans="1:7" s="47" customFormat="1" ht="18" customHeight="1" x14ac:dyDescent="0.25">
      <c r="A918" s="66">
        <f t="shared" si="39"/>
        <v>835</v>
      </c>
      <c r="B918" s="99" t="s">
        <v>1211</v>
      </c>
      <c r="C918" s="17" t="s">
        <v>99</v>
      </c>
      <c r="D918" s="29">
        <v>12</v>
      </c>
      <c r="E918" s="5" t="s">
        <v>1171</v>
      </c>
      <c r="F918" s="245" t="s">
        <v>1143</v>
      </c>
      <c r="G918" s="167">
        <v>2202.1999999999998</v>
      </c>
    </row>
    <row r="919" spans="1:7" s="47" customFormat="1" ht="18" customHeight="1" x14ac:dyDescent="0.25">
      <c r="A919" s="66">
        <f t="shared" si="39"/>
        <v>836</v>
      </c>
      <c r="B919" s="67" t="s">
        <v>1212</v>
      </c>
      <c r="C919" s="17" t="s">
        <v>99</v>
      </c>
      <c r="D919" s="29">
        <v>12</v>
      </c>
      <c r="E919" s="5" t="s">
        <v>1171</v>
      </c>
      <c r="F919" s="245" t="s">
        <v>1143</v>
      </c>
      <c r="G919" s="167">
        <v>2044.9000000000005</v>
      </c>
    </row>
    <row r="920" spans="1:7" s="47" customFormat="1" ht="18" customHeight="1" x14ac:dyDescent="0.25">
      <c r="A920" s="66">
        <f t="shared" si="39"/>
        <v>837</v>
      </c>
      <c r="B920" s="67" t="s">
        <v>1213</v>
      </c>
      <c r="C920" s="17" t="s">
        <v>99</v>
      </c>
      <c r="D920" s="29">
        <v>24</v>
      </c>
      <c r="E920" s="5" t="s">
        <v>1171</v>
      </c>
      <c r="F920" s="245" t="s">
        <v>1143</v>
      </c>
      <c r="G920" s="167">
        <v>3932.5000000000005</v>
      </c>
    </row>
    <row r="921" spans="1:7" s="47" customFormat="1" ht="18" customHeight="1" x14ac:dyDescent="0.25">
      <c r="A921" s="66">
        <f t="shared" si="39"/>
        <v>838</v>
      </c>
      <c r="B921" s="118" t="s">
        <v>1214</v>
      </c>
      <c r="C921" s="17" t="s">
        <v>99</v>
      </c>
      <c r="D921" s="29">
        <v>10</v>
      </c>
      <c r="E921" s="5" t="s">
        <v>1171</v>
      </c>
      <c r="F921" s="245" t="s">
        <v>1143</v>
      </c>
      <c r="G921" s="167">
        <v>471.90000000000003</v>
      </c>
    </row>
    <row r="922" spans="1:7" s="47" customFormat="1" ht="18" customHeight="1" x14ac:dyDescent="0.25">
      <c r="A922" s="66">
        <f t="shared" si="39"/>
        <v>839</v>
      </c>
      <c r="B922" s="99" t="s">
        <v>1215</v>
      </c>
      <c r="C922" s="17" t="s">
        <v>99</v>
      </c>
      <c r="D922" s="29">
        <v>8</v>
      </c>
      <c r="E922" s="5" t="s">
        <v>1171</v>
      </c>
      <c r="F922" s="245" t="s">
        <v>1143</v>
      </c>
      <c r="G922" s="167">
        <v>2359.5</v>
      </c>
    </row>
    <row r="923" spans="1:7" s="47" customFormat="1" ht="18" customHeight="1" x14ac:dyDescent="0.25">
      <c r="A923" s="66">
        <f t="shared" si="39"/>
        <v>840</v>
      </c>
      <c r="B923" s="67" t="s">
        <v>1216</v>
      </c>
      <c r="C923" s="17" t="s">
        <v>99</v>
      </c>
      <c r="D923" s="29">
        <v>8</v>
      </c>
      <c r="E923" s="5" t="s">
        <v>1171</v>
      </c>
      <c r="F923" s="245" t="s">
        <v>1143</v>
      </c>
      <c r="G923" s="167">
        <v>2988.7000000000003</v>
      </c>
    </row>
    <row r="924" spans="1:7" s="47" customFormat="1" ht="18" customHeight="1" x14ac:dyDescent="0.25">
      <c r="A924" s="66">
        <f>A923+1</f>
        <v>841</v>
      </c>
      <c r="B924" s="67" t="s">
        <v>1217</v>
      </c>
      <c r="C924" s="5" t="s">
        <v>533</v>
      </c>
      <c r="D924" s="29">
        <v>100</v>
      </c>
      <c r="E924" s="5" t="s">
        <v>1171</v>
      </c>
      <c r="F924" s="245" t="s">
        <v>1143</v>
      </c>
      <c r="G924" s="167">
        <v>4719.0000000000009</v>
      </c>
    </row>
    <row r="925" spans="1:7" s="47" customFormat="1" ht="18" customHeight="1" x14ac:dyDescent="0.25">
      <c r="A925" s="66">
        <f t="shared" ref="A925:A929" si="40">A924+1</f>
        <v>842</v>
      </c>
      <c r="B925" s="99" t="s">
        <v>1218</v>
      </c>
      <c r="C925" s="17" t="s">
        <v>99</v>
      </c>
      <c r="D925" s="29">
        <v>24</v>
      </c>
      <c r="E925" s="5" t="s">
        <v>1171</v>
      </c>
      <c r="F925" s="245" t="s">
        <v>1143</v>
      </c>
      <c r="G925" s="167">
        <v>943.8</v>
      </c>
    </row>
    <row r="926" spans="1:7" s="47" customFormat="1" ht="18" customHeight="1" x14ac:dyDescent="0.25">
      <c r="A926" s="66">
        <f t="shared" si="40"/>
        <v>843</v>
      </c>
      <c r="B926" s="99" t="s">
        <v>1219</v>
      </c>
      <c r="C926" s="17" t="s">
        <v>99</v>
      </c>
      <c r="D926" s="29">
        <v>24</v>
      </c>
      <c r="E926" s="5" t="s">
        <v>1171</v>
      </c>
      <c r="F926" s="245" t="s">
        <v>1143</v>
      </c>
      <c r="G926" s="167">
        <v>550.54999999999995</v>
      </c>
    </row>
    <row r="927" spans="1:7" s="47" customFormat="1" ht="18" customHeight="1" x14ac:dyDescent="0.25">
      <c r="A927" s="66">
        <f t="shared" si="40"/>
        <v>844</v>
      </c>
      <c r="B927" s="99" t="s">
        <v>1220</v>
      </c>
      <c r="C927" s="17" t="s">
        <v>99</v>
      </c>
      <c r="D927" s="29">
        <v>4</v>
      </c>
      <c r="E927" s="5" t="s">
        <v>1171</v>
      </c>
      <c r="F927" s="245" t="s">
        <v>1143</v>
      </c>
      <c r="G927" s="167">
        <v>471.90000000000009</v>
      </c>
    </row>
    <row r="928" spans="1:7" s="47" customFormat="1" ht="18" customHeight="1" x14ac:dyDescent="0.25">
      <c r="A928" s="66">
        <f t="shared" si="40"/>
        <v>845</v>
      </c>
      <c r="B928" s="99" t="s">
        <v>1221</v>
      </c>
      <c r="C928" s="17" t="s">
        <v>99</v>
      </c>
      <c r="D928" s="29">
        <v>6</v>
      </c>
      <c r="E928" s="5" t="s">
        <v>1171</v>
      </c>
      <c r="F928" s="245" t="s">
        <v>1143</v>
      </c>
      <c r="G928" s="167">
        <v>471.9</v>
      </c>
    </row>
    <row r="929" spans="1:7" s="47" customFormat="1" ht="18" customHeight="1" x14ac:dyDescent="0.25">
      <c r="A929" s="66">
        <f t="shared" si="40"/>
        <v>846</v>
      </c>
      <c r="B929" s="99" t="s">
        <v>1222</v>
      </c>
      <c r="C929" s="17" t="s">
        <v>99</v>
      </c>
      <c r="D929" s="29">
        <v>32</v>
      </c>
      <c r="E929" s="5" t="s">
        <v>1171</v>
      </c>
      <c r="F929" s="245" t="s">
        <v>1143</v>
      </c>
      <c r="G929" s="167">
        <v>1573.0000000000002</v>
      </c>
    </row>
    <row r="930" spans="1:7" s="47" customFormat="1" ht="18" customHeight="1" x14ac:dyDescent="0.25">
      <c r="A930" s="66">
        <f t="shared" si="39"/>
        <v>847</v>
      </c>
      <c r="B930" s="99" t="s">
        <v>1223</v>
      </c>
      <c r="C930" s="17" t="s">
        <v>99</v>
      </c>
      <c r="D930" s="29">
        <v>12</v>
      </c>
      <c r="E930" s="5" t="s">
        <v>1171</v>
      </c>
      <c r="F930" s="245" t="s">
        <v>1143</v>
      </c>
      <c r="G930" s="167">
        <v>629.20000000000005</v>
      </c>
    </row>
    <row r="931" spans="1:7" s="47" customFormat="1" ht="18" customHeight="1" x14ac:dyDescent="0.25">
      <c r="A931" s="66">
        <f t="shared" si="39"/>
        <v>848</v>
      </c>
      <c r="B931" s="99" t="s">
        <v>1224</v>
      </c>
      <c r="C931" s="17" t="s">
        <v>99</v>
      </c>
      <c r="D931" s="29">
        <v>6</v>
      </c>
      <c r="E931" s="5" t="s">
        <v>1171</v>
      </c>
      <c r="F931" s="245" t="s">
        <v>1143</v>
      </c>
      <c r="G931" s="167">
        <v>1651.6500000000005</v>
      </c>
    </row>
    <row r="932" spans="1:7" s="47" customFormat="1" ht="18" customHeight="1" x14ac:dyDescent="0.25">
      <c r="A932" s="66">
        <f t="shared" si="39"/>
        <v>849</v>
      </c>
      <c r="B932" s="99" t="s">
        <v>1225</v>
      </c>
      <c r="C932" s="17" t="s">
        <v>99</v>
      </c>
      <c r="D932" s="29">
        <v>24</v>
      </c>
      <c r="E932" s="5" t="s">
        <v>1171</v>
      </c>
      <c r="F932" s="245" t="s">
        <v>1143</v>
      </c>
      <c r="G932" s="167">
        <v>1651.6500000000005</v>
      </c>
    </row>
    <row r="933" spans="1:7" s="47" customFormat="1" ht="18" customHeight="1" x14ac:dyDescent="0.25">
      <c r="A933" s="66">
        <f t="shared" si="39"/>
        <v>850</v>
      </c>
      <c r="B933" s="99" t="s">
        <v>1226</v>
      </c>
      <c r="C933" s="17" t="s">
        <v>99</v>
      </c>
      <c r="D933" s="29">
        <v>6</v>
      </c>
      <c r="E933" s="5" t="s">
        <v>1171</v>
      </c>
      <c r="F933" s="245" t="s">
        <v>1143</v>
      </c>
      <c r="G933" s="167">
        <v>1573</v>
      </c>
    </row>
    <row r="934" spans="1:7" s="47" customFormat="1" ht="18" customHeight="1" x14ac:dyDescent="0.25">
      <c r="A934" s="66">
        <f t="shared" si="39"/>
        <v>851</v>
      </c>
      <c r="B934" s="104" t="s">
        <v>1227</v>
      </c>
      <c r="C934" s="17" t="s">
        <v>99</v>
      </c>
      <c r="D934" s="29">
        <v>12</v>
      </c>
      <c r="E934" s="17" t="s">
        <v>1142</v>
      </c>
      <c r="F934" s="245" t="s">
        <v>1143</v>
      </c>
      <c r="G934" s="167">
        <v>1573</v>
      </c>
    </row>
    <row r="935" spans="1:7" s="47" customFormat="1" ht="18" customHeight="1" x14ac:dyDescent="0.25">
      <c r="A935" s="66">
        <f t="shared" si="39"/>
        <v>852</v>
      </c>
      <c r="B935" s="67" t="s">
        <v>1228</v>
      </c>
      <c r="C935" s="17" t="s">
        <v>99</v>
      </c>
      <c r="D935" s="29">
        <v>4</v>
      </c>
      <c r="E935" s="5" t="s">
        <v>1171</v>
      </c>
      <c r="F935" s="245" t="s">
        <v>1143</v>
      </c>
      <c r="G935" s="167">
        <v>2674.1</v>
      </c>
    </row>
    <row r="936" spans="1:7" s="47" customFormat="1" ht="18" customHeight="1" x14ac:dyDescent="0.25">
      <c r="A936" s="66">
        <f t="shared" si="39"/>
        <v>853</v>
      </c>
      <c r="B936" s="67" t="s">
        <v>1229</v>
      </c>
      <c r="C936" s="17" t="s">
        <v>99</v>
      </c>
      <c r="D936" s="29">
        <v>2000</v>
      </c>
      <c r="E936" s="5" t="s">
        <v>1171</v>
      </c>
      <c r="F936" s="245" t="s">
        <v>1143</v>
      </c>
      <c r="G936" s="167">
        <v>2516.8000000000002</v>
      </c>
    </row>
    <row r="937" spans="1:7" s="47" customFormat="1" ht="18" customHeight="1" x14ac:dyDescent="0.25">
      <c r="A937" s="66">
        <f t="shared" si="39"/>
        <v>854</v>
      </c>
      <c r="B937" s="67" t="s">
        <v>1230</v>
      </c>
      <c r="C937" s="17" t="s">
        <v>99</v>
      </c>
      <c r="D937" s="29">
        <v>6</v>
      </c>
      <c r="E937" s="5" t="s">
        <v>1171</v>
      </c>
      <c r="F937" s="245" t="s">
        <v>1143</v>
      </c>
      <c r="G937" s="167">
        <v>629.20000000000005</v>
      </c>
    </row>
    <row r="938" spans="1:7" s="47" customFormat="1" ht="18" customHeight="1" x14ac:dyDescent="0.25">
      <c r="A938" s="66">
        <f t="shared" si="39"/>
        <v>855</v>
      </c>
      <c r="B938" s="99" t="s">
        <v>1231</v>
      </c>
      <c r="C938" s="17" t="s">
        <v>99</v>
      </c>
      <c r="D938" s="29">
        <v>100</v>
      </c>
      <c r="E938" s="5" t="s">
        <v>1171</v>
      </c>
      <c r="F938" s="245" t="s">
        <v>1143</v>
      </c>
      <c r="G938" s="167">
        <v>3146.0000000000009</v>
      </c>
    </row>
    <row r="939" spans="1:7" s="47" customFormat="1" ht="18" customHeight="1" x14ac:dyDescent="0.25">
      <c r="A939" s="66">
        <f t="shared" si="39"/>
        <v>856</v>
      </c>
      <c r="B939" s="99" t="s">
        <v>1232</v>
      </c>
      <c r="C939" s="17" t="s">
        <v>99</v>
      </c>
      <c r="D939" s="29">
        <v>8</v>
      </c>
      <c r="E939" s="5" t="s">
        <v>1171</v>
      </c>
      <c r="F939" s="245" t="s">
        <v>1143</v>
      </c>
      <c r="G939" s="167">
        <v>1101.1000000000001</v>
      </c>
    </row>
    <row r="940" spans="1:7" s="47" customFormat="1" ht="18" customHeight="1" x14ac:dyDescent="0.25">
      <c r="A940" s="66">
        <f t="shared" si="39"/>
        <v>857</v>
      </c>
      <c r="B940" s="95" t="s">
        <v>864</v>
      </c>
      <c r="C940" s="17" t="s">
        <v>99</v>
      </c>
      <c r="D940" s="29">
        <v>1</v>
      </c>
      <c r="E940" s="5" t="s">
        <v>1171</v>
      </c>
      <c r="F940" s="245" t="s">
        <v>1143</v>
      </c>
      <c r="G940" s="167">
        <v>3932.5000000000009</v>
      </c>
    </row>
    <row r="941" spans="1:7" s="47" customFormat="1" ht="18" customHeight="1" x14ac:dyDescent="0.25">
      <c r="A941" s="66">
        <f t="shared" si="39"/>
        <v>858</v>
      </c>
      <c r="B941" s="99" t="s">
        <v>1233</v>
      </c>
      <c r="C941" s="17" t="s">
        <v>99</v>
      </c>
      <c r="D941" s="29">
        <v>12</v>
      </c>
      <c r="E941" s="5" t="s">
        <v>1171</v>
      </c>
      <c r="F941" s="245" t="s">
        <v>1143</v>
      </c>
      <c r="G941" s="167">
        <v>786.5</v>
      </c>
    </row>
    <row r="942" spans="1:7" s="47" customFormat="1" ht="18" customHeight="1" x14ac:dyDescent="0.25">
      <c r="A942" s="66">
        <f t="shared" si="39"/>
        <v>859</v>
      </c>
      <c r="B942" s="99" t="s">
        <v>1234</v>
      </c>
      <c r="C942" s="17" t="s">
        <v>99</v>
      </c>
      <c r="D942" s="29">
        <v>24</v>
      </c>
      <c r="E942" s="5" t="s">
        <v>1171</v>
      </c>
      <c r="F942" s="245" t="s">
        <v>1143</v>
      </c>
      <c r="G942" s="167">
        <v>943.8</v>
      </c>
    </row>
    <row r="943" spans="1:7" s="47" customFormat="1" ht="18" customHeight="1" x14ac:dyDescent="0.25">
      <c r="A943" s="66">
        <f t="shared" si="39"/>
        <v>860</v>
      </c>
      <c r="B943" s="99" t="s">
        <v>1235</v>
      </c>
      <c r="C943" s="17" t="s">
        <v>99</v>
      </c>
      <c r="D943" s="29">
        <v>2</v>
      </c>
      <c r="E943" s="5" t="s">
        <v>1171</v>
      </c>
      <c r="F943" s="245" t="s">
        <v>1143</v>
      </c>
      <c r="G943" s="167">
        <v>2988.7000000000003</v>
      </c>
    </row>
    <row r="944" spans="1:7" s="47" customFormat="1" ht="18" customHeight="1" x14ac:dyDescent="0.25">
      <c r="A944" s="66">
        <f t="shared" si="39"/>
        <v>861</v>
      </c>
      <c r="B944" s="99" t="s">
        <v>1236</v>
      </c>
      <c r="C944" s="17" t="s">
        <v>66</v>
      </c>
      <c r="D944" s="29">
        <v>24</v>
      </c>
      <c r="E944" s="5" t="s">
        <v>1171</v>
      </c>
      <c r="F944" s="245" t="s">
        <v>1143</v>
      </c>
      <c r="G944" s="167">
        <v>1101.0999999999999</v>
      </c>
    </row>
    <row r="945" spans="1:7" s="47" customFormat="1" ht="18" customHeight="1" x14ac:dyDescent="0.25">
      <c r="A945" s="66">
        <f t="shared" si="39"/>
        <v>862</v>
      </c>
      <c r="B945" s="99" t="s">
        <v>1237</v>
      </c>
      <c r="C945" s="17" t="s">
        <v>99</v>
      </c>
      <c r="D945" s="29">
        <v>12</v>
      </c>
      <c r="E945" s="5" t="s">
        <v>1171</v>
      </c>
      <c r="F945" s="245" t="s">
        <v>1143</v>
      </c>
      <c r="G945" s="167">
        <v>1573</v>
      </c>
    </row>
    <row r="946" spans="1:7" s="47" customFormat="1" ht="18" customHeight="1" x14ac:dyDescent="0.25">
      <c r="A946" s="66">
        <f t="shared" si="39"/>
        <v>863</v>
      </c>
      <c r="B946" s="99" t="s">
        <v>1238</v>
      </c>
      <c r="C946" s="17" t="s">
        <v>99</v>
      </c>
      <c r="D946" s="29">
        <v>36</v>
      </c>
      <c r="E946" s="5" t="s">
        <v>1171</v>
      </c>
      <c r="F946" s="245" t="s">
        <v>1143</v>
      </c>
      <c r="G946" s="167">
        <v>471.90000000000009</v>
      </c>
    </row>
    <row r="947" spans="1:7" s="1" customFormat="1" x14ac:dyDescent="0.25">
      <c r="A947" s="66"/>
      <c r="B947" s="38" t="s">
        <v>1239</v>
      </c>
      <c r="C947" s="17"/>
      <c r="D947" s="29"/>
      <c r="E947" s="5"/>
      <c r="F947" s="245"/>
      <c r="G947" s="167"/>
    </row>
    <row r="948" spans="1:7" s="47" customFormat="1" ht="18" customHeight="1" x14ac:dyDescent="0.25">
      <c r="A948" s="66">
        <f>A946+1</f>
        <v>864</v>
      </c>
      <c r="B948" s="99" t="s">
        <v>545</v>
      </c>
      <c r="C948" s="17" t="s">
        <v>876</v>
      </c>
      <c r="D948" s="29">
        <v>200</v>
      </c>
      <c r="E948" s="5" t="s">
        <v>1171</v>
      </c>
      <c r="F948" s="245" t="s">
        <v>1143</v>
      </c>
      <c r="G948" s="167">
        <v>2202.1999999999998</v>
      </c>
    </row>
    <row r="949" spans="1:7" s="1" customFormat="1" x14ac:dyDescent="0.25">
      <c r="A949" s="66"/>
      <c r="B949" s="38" t="s">
        <v>1240</v>
      </c>
      <c r="C949" s="17"/>
      <c r="D949" s="29"/>
      <c r="E949" s="5"/>
      <c r="F949" s="245"/>
      <c r="G949" s="167"/>
    </row>
    <row r="950" spans="1:7" s="47" customFormat="1" ht="21" customHeight="1" x14ac:dyDescent="0.25">
      <c r="A950" s="66">
        <f>A948+1</f>
        <v>865</v>
      </c>
      <c r="B950" s="99" t="s">
        <v>546</v>
      </c>
      <c r="C950" s="17" t="s">
        <v>99</v>
      </c>
      <c r="D950" s="29">
        <v>150</v>
      </c>
      <c r="E950" s="5" t="s">
        <v>1171</v>
      </c>
      <c r="F950" s="245" t="s">
        <v>1143</v>
      </c>
      <c r="G950" s="167">
        <v>1101.1000000000001</v>
      </c>
    </row>
    <row r="951" spans="1:7" s="1" customFormat="1" x14ac:dyDescent="0.25">
      <c r="A951" s="66"/>
      <c r="B951" s="38" t="s">
        <v>1241</v>
      </c>
      <c r="C951" s="17"/>
      <c r="D951" s="29"/>
      <c r="E951" s="5"/>
      <c r="F951" s="245"/>
      <c r="G951" s="167"/>
    </row>
    <row r="952" spans="1:7" s="47" customFormat="1" ht="19.5" customHeight="1" x14ac:dyDescent="0.25">
      <c r="A952" s="66">
        <f>A950+1</f>
        <v>866</v>
      </c>
      <c r="B952" s="99" t="s">
        <v>551</v>
      </c>
      <c r="C952" s="17" t="s">
        <v>99</v>
      </c>
      <c r="D952" s="29">
        <f>24+24</f>
        <v>48</v>
      </c>
      <c r="E952" s="5" t="s">
        <v>1171</v>
      </c>
      <c r="F952" s="245" t="s">
        <v>1143</v>
      </c>
      <c r="G952" s="167">
        <v>3146</v>
      </c>
    </row>
    <row r="953" spans="1:7" s="47" customFormat="1" ht="19.5" customHeight="1" x14ac:dyDescent="0.25">
      <c r="A953" s="66">
        <f>A952+1</f>
        <v>867</v>
      </c>
      <c r="B953" s="99" t="s">
        <v>895</v>
      </c>
      <c r="C953" s="17" t="s">
        <v>531</v>
      </c>
      <c r="D953" s="29">
        <v>24</v>
      </c>
      <c r="E953" s="5" t="s">
        <v>1171</v>
      </c>
      <c r="F953" s="245" t="s">
        <v>1143</v>
      </c>
      <c r="G953" s="167">
        <v>5662.800000000002</v>
      </c>
    </row>
    <row r="954" spans="1:7" s="47" customFormat="1" ht="28.5" customHeight="1" x14ac:dyDescent="0.25">
      <c r="A954" s="66">
        <f t="shared" ref="A954:A1017" si="41">A953+1</f>
        <v>868</v>
      </c>
      <c r="B954" s="67" t="s">
        <v>892</v>
      </c>
      <c r="C954" s="17" t="s">
        <v>531</v>
      </c>
      <c r="D954" s="29">
        <v>120</v>
      </c>
      <c r="E954" s="5" t="s">
        <v>1171</v>
      </c>
      <c r="F954" s="245" t="s">
        <v>1143</v>
      </c>
      <c r="G954" s="167">
        <v>6449.3000000000011</v>
      </c>
    </row>
    <row r="955" spans="1:7" s="47" customFormat="1" ht="24.75" customHeight="1" x14ac:dyDescent="0.25">
      <c r="A955" s="66">
        <f t="shared" si="41"/>
        <v>869</v>
      </c>
      <c r="B955" s="67" t="s">
        <v>893</v>
      </c>
      <c r="C955" s="17" t="s">
        <v>531</v>
      </c>
      <c r="D955" s="29">
        <f>56+56</f>
        <v>112</v>
      </c>
      <c r="E955" s="5" t="s">
        <v>1171</v>
      </c>
      <c r="F955" s="245" t="s">
        <v>1143</v>
      </c>
      <c r="G955" s="167">
        <v>7865.0000000000018</v>
      </c>
    </row>
    <row r="956" spans="1:7" s="47" customFormat="1" ht="19.5" customHeight="1" x14ac:dyDescent="0.25">
      <c r="A956" s="66">
        <f t="shared" si="41"/>
        <v>870</v>
      </c>
      <c r="B956" s="99" t="s">
        <v>894</v>
      </c>
      <c r="C956" s="17" t="s">
        <v>531</v>
      </c>
      <c r="D956" s="29">
        <v>110</v>
      </c>
      <c r="E956" s="5" t="s">
        <v>1171</v>
      </c>
      <c r="F956" s="245" t="s">
        <v>1143</v>
      </c>
      <c r="G956" s="167">
        <v>7078.5000000000009</v>
      </c>
    </row>
    <row r="957" spans="1:7" s="47" customFormat="1" ht="19.5" customHeight="1" x14ac:dyDescent="0.25">
      <c r="A957" s="66">
        <f t="shared" si="41"/>
        <v>871</v>
      </c>
      <c r="B957" s="99" t="s">
        <v>552</v>
      </c>
      <c r="C957" s="17" t="s">
        <v>99</v>
      </c>
      <c r="D957" s="29">
        <f>6+62</f>
        <v>68</v>
      </c>
      <c r="E957" s="5" t="s">
        <v>1171</v>
      </c>
      <c r="F957" s="245" t="s">
        <v>1143</v>
      </c>
      <c r="G957" s="167">
        <v>7380.5160000000014</v>
      </c>
    </row>
    <row r="958" spans="1:7" s="47" customFormat="1" ht="19.5" customHeight="1" x14ac:dyDescent="0.25">
      <c r="A958" s="66">
        <f t="shared" si="41"/>
        <v>872</v>
      </c>
      <c r="B958" s="99" t="s">
        <v>553</v>
      </c>
      <c r="C958" s="17" t="s">
        <v>99</v>
      </c>
      <c r="D958" s="29">
        <v>64</v>
      </c>
      <c r="E958" s="5" t="s">
        <v>1171</v>
      </c>
      <c r="F958" s="245" t="s">
        <v>1143</v>
      </c>
      <c r="G958" s="167">
        <v>1651.6500000000005</v>
      </c>
    </row>
    <row r="959" spans="1:7" s="47" customFormat="1" ht="19.5" customHeight="1" x14ac:dyDescent="0.25">
      <c r="A959" s="66">
        <f t="shared" si="41"/>
        <v>873</v>
      </c>
      <c r="B959" s="99" t="s">
        <v>554</v>
      </c>
      <c r="C959" s="17" t="s">
        <v>99</v>
      </c>
      <c r="D959" s="29">
        <v>10</v>
      </c>
      <c r="E959" s="5" t="s">
        <v>1171</v>
      </c>
      <c r="F959" s="245" t="s">
        <v>1143</v>
      </c>
      <c r="G959" s="167">
        <v>2340.6240000000007</v>
      </c>
    </row>
    <row r="960" spans="1:7" s="47" customFormat="1" ht="19.5" customHeight="1" x14ac:dyDescent="0.25">
      <c r="A960" s="66">
        <f t="shared" si="41"/>
        <v>874</v>
      </c>
      <c r="B960" s="99" t="s">
        <v>555</v>
      </c>
      <c r="C960" s="17" t="s">
        <v>99</v>
      </c>
      <c r="D960" s="29">
        <v>10</v>
      </c>
      <c r="E960" s="5" t="s">
        <v>1171</v>
      </c>
      <c r="F960" s="245" t="s">
        <v>1143</v>
      </c>
      <c r="G960" s="167">
        <v>629.20000000000016</v>
      </c>
    </row>
    <row r="961" spans="1:7" s="47" customFormat="1" ht="19.5" customHeight="1" x14ac:dyDescent="0.25">
      <c r="A961" s="66">
        <f t="shared" si="41"/>
        <v>875</v>
      </c>
      <c r="B961" s="99" t="s">
        <v>556</v>
      </c>
      <c r="C961" s="17" t="s">
        <v>99</v>
      </c>
      <c r="D961" s="29">
        <f>8+10</f>
        <v>18</v>
      </c>
      <c r="E961" s="5" t="s">
        <v>1171</v>
      </c>
      <c r="F961" s="245" t="s">
        <v>1143</v>
      </c>
      <c r="G961" s="167">
        <v>1038.18</v>
      </c>
    </row>
    <row r="962" spans="1:7" s="47" customFormat="1" ht="19.5" customHeight="1" x14ac:dyDescent="0.25">
      <c r="A962" s="66">
        <f t="shared" si="41"/>
        <v>876</v>
      </c>
      <c r="B962" s="99" t="s">
        <v>548</v>
      </c>
      <c r="C962" s="17" t="s">
        <v>99</v>
      </c>
      <c r="D962" s="29">
        <v>8</v>
      </c>
      <c r="E962" s="5" t="s">
        <v>1171</v>
      </c>
      <c r="F962" s="245" t="s">
        <v>1143</v>
      </c>
      <c r="G962" s="167">
        <v>1887.6000000000004</v>
      </c>
    </row>
    <row r="963" spans="1:7" s="47" customFormat="1" ht="19.5" customHeight="1" x14ac:dyDescent="0.25">
      <c r="A963" s="66">
        <f t="shared" si="41"/>
        <v>877</v>
      </c>
      <c r="B963" s="99" t="s">
        <v>557</v>
      </c>
      <c r="C963" s="17" t="s">
        <v>99</v>
      </c>
      <c r="D963" s="29">
        <v>12</v>
      </c>
      <c r="E963" s="5" t="s">
        <v>1171</v>
      </c>
      <c r="F963" s="245" t="s">
        <v>1143</v>
      </c>
      <c r="G963" s="167">
        <v>2516.8000000000002</v>
      </c>
    </row>
    <row r="964" spans="1:7" s="47" customFormat="1" ht="19.5" customHeight="1" x14ac:dyDescent="0.25">
      <c r="A964" s="66">
        <f t="shared" si="41"/>
        <v>878</v>
      </c>
      <c r="B964" s="99" t="s">
        <v>877</v>
      </c>
      <c r="C964" s="17" t="s">
        <v>531</v>
      </c>
      <c r="D964" s="29">
        <v>12</v>
      </c>
      <c r="E964" s="5" t="s">
        <v>1171</v>
      </c>
      <c r="F964" s="245" t="s">
        <v>1143</v>
      </c>
      <c r="G964" s="167">
        <v>1573</v>
      </c>
    </row>
    <row r="965" spans="1:7" s="47" customFormat="1" ht="19.5" customHeight="1" x14ac:dyDescent="0.25">
      <c r="A965" s="66">
        <f t="shared" si="41"/>
        <v>879</v>
      </c>
      <c r="B965" s="99" t="s">
        <v>558</v>
      </c>
      <c r="C965" s="17" t="s">
        <v>99</v>
      </c>
      <c r="D965" s="29">
        <v>10</v>
      </c>
      <c r="E965" s="5" t="s">
        <v>1171</v>
      </c>
      <c r="F965" s="245" t="s">
        <v>1143</v>
      </c>
      <c r="G965" s="167">
        <v>1730.3</v>
      </c>
    </row>
    <row r="966" spans="1:7" s="47" customFormat="1" ht="19.5" customHeight="1" x14ac:dyDescent="0.25">
      <c r="A966" s="66">
        <f t="shared" si="41"/>
        <v>880</v>
      </c>
      <c r="B966" s="67" t="s">
        <v>660</v>
      </c>
      <c r="C966" s="17" t="s">
        <v>99</v>
      </c>
      <c r="D966" s="29">
        <v>24</v>
      </c>
      <c r="E966" s="5" t="s">
        <v>1142</v>
      </c>
      <c r="F966" s="245" t="s">
        <v>1143</v>
      </c>
      <c r="G966" s="167">
        <v>471.9</v>
      </c>
    </row>
    <row r="967" spans="1:7" s="47" customFormat="1" ht="19.5" customHeight="1" x14ac:dyDescent="0.25">
      <c r="A967" s="66">
        <f t="shared" si="41"/>
        <v>881</v>
      </c>
      <c r="B967" s="99" t="s">
        <v>559</v>
      </c>
      <c r="C967" s="17" t="s">
        <v>99</v>
      </c>
      <c r="D967" s="29">
        <v>22</v>
      </c>
      <c r="E967" s="5" t="s">
        <v>1171</v>
      </c>
      <c r="F967" s="245" t="s">
        <v>1143</v>
      </c>
      <c r="G967" s="167">
        <v>1022.4500000000004</v>
      </c>
    </row>
    <row r="968" spans="1:7" s="47" customFormat="1" ht="24" customHeight="1" x14ac:dyDescent="0.25">
      <c r="A968" s="66">
        <f t="shared" si="41"/>
        <v>882</v>
      </c>
      <c r="B968" s="67" t="s">
        <v>560</v>
      </c>
      <c r="C968" s="17" t="s">
        <v>99</v>
      </c>
      <c r="D968" s="29">
        <v>50</v>
      </c>
      <c r="E968" s="5" t="s">
        <v>1171</v>
      </c>
      <c r="F968" s="245" t="s">
        <v>1143</v>
      </c>
      <c r="G968" s="167">
        <v>4719.0000000000009</v>
      </c>
    </row>
    <row r="969" spans="1:7" s="47" customFormat="1" ht="19.5" customHeight="1" x14ac:dyDescent="0.25">
      <c r="A969" s="66">
        <f t="shared" si="41"/>
        <v>883</v>
      </c>
      <c r="B969" s="99" t="s">
        <v>561</v>
      </c>
      <c r="C969" s="17" t="s">
        <v>99</v>
      </c>
      <c r="D969" s="29">
        <v>50</v>
      </c>
      <c r="E969" s="5" t="s">
        <v>1171</v>
      </c>
      <c r="F969" s="245" t="s">
        <v>1143</v>
      </c>
      <c r="G969" s="167">
        <v>943.8000000000003</v>
      </c>
    </row>
    <row r="970" spans="1:7" s="47" customFormat="1" ht="19.5" customHeight="1" x14ac:dyDescent="0.25">
      <c r="A970" s="66">
        <f t="shared" si="41"/>
        <v>884</v>
      </c>
      <c r="B970" s="99" t="s">
        <v>562</v>
      </c>
      <c r="C970" s="17" t="s">
        <v>99</v>
      </c>
      <c r="D970" s="29">
        <v>24</v>
      </c>
      <c r="E970" s="5" t="s">
        <v>1171</v>
      </c>
      <c r="F970" s="245" t="s">
        <v>1143</v>
      </c>
      <c r="G970" s="167">
        <v>2516.8000000000002</v>
      </c>
    </row>
    <row r="971" spans="1:7" s="47" customFormat="1" ht="19.5" customHeight="1" x14ac:dyDescent="0.25">
      <c r="A971" s="66">
        <f t="shared" si="41"/>
        <v>885</v>
      </c>
      <c r="B971" s="67" t="s">
        <v>651</v>
      </c>
      <c r="C971" s="17" t="s">
        <v>99</v>
      </c>
      <c r="D971" s="29">
        <v>12</v>
      </c>
      <c r="E971" s="5" t="s">
        <v>1171</v>
      </c>
      <c r="F971" s="245" t="s">
        <v>1143</v>
      </c>
      <c r="G971" s="167">
        <v>471.9</v>
      </c>
    </row>
    <row r="972" spans="1:7" s="47" customFormat="1" ht="19.5" customHeight="1" x14ac:dyDescent="0.25">
      <c r="A972" s="66">
        <f t="shared" si="41"/>
        <v>886</v>
      </c>
      <c r="B972" s="99" t="s">
        <v>563</v>
      </c>
      <c r="C972" s="17" t="s">
        <v>531</v>
      </c>
      <c r="D972" s="29">
        <v>210</v>
      </c>
      <c r="E972" s="5" t="s">
        <v>1171</v>
      </c>
      <c r="F972" s="245" t="s">
        <v>1143</v>
      </c>
      <c r="G972" s="167">
        <v>1651.6500000000005</v>
      </c>
    </row>
    <row r="973" spans="1:7" s="47" customFormat="1" ht="19.5" customHeight="1" x14ac:dyDescent="0.25">
      <c r="A973" s="66">
        <f t="shared" si="41"/>
        <v>887</v>
      </c>
      <c r="B973" s="99" t="s">
        <v>564</v>
      </c>
      <c r="C973" s="17" t="s">
        <v>99</v>
      </c>
      <c r="D973" s="29">
        <v>42</v>
      </c>
      <c r="E973" s="5" t="s">
        <v>1171</v>
      </c>
      <c r="F973" s="245" t="s">
        <v>1143</v>
      </c>
      <c r="G973" s="167">
        <v>629.20000000000005</v>
      </c>
    </row>
    <row r="974" spans="1:7" s="47" customFormat="1" ht="26.25" customHeight="1" x14ac:dyDescent="0.25">
      <c r="A974" s="66">
        <f t="shared" si="41"/>
        <v>888</v>
      </c>
      <c r="B974" s="67" t="s">
        <v>566</v>
      </c>
      <c r="C974" s="17" t="s">
        <v>99</v>
      </c>
      <c r="D974" s="29">
        <v>54</v>
      </c>
      <c r="E974" s="5" t="s">
        <v>1171</v>
      </c>
      <c r="F974" s="245" t="s">
        <v>1143</v>
      </c>
      <c r="G974" s="167">
        <v>8340.0460000000003</v>
      </c>
    </row>
    <row r="975" spans="1:7" s="47" customFormat="1" ht="19.5" customHeight="1" x14ac:dyDescent="0.25">
      <c r="A975" s="66">
        <f t="shared" si="41"/>
        <v>889</v>
      </c>
      <c r="B975" s="99" t="s">
        <v>565</v>
      </c>
      <c r="C975" s="17" t="s">
        <v>99</v>
      </c>
      <c r="D975" s="29">
        <v>10</v>
      </c>
      <c r="E975" s="5" t="s">
        <v>1171</v>
      </c>
      <c r="F975" s="245" t="s">
        <v>1143</v>
      </c>
      <c r="G975" s="167">
        <v>2015.0130000000004</v>
      </c>
    </row>
    <row r="976" spans="1:7" s="47" customFormat="1" ht="19.5" customHeight="1" x14ac:dyDescent="0.25">
      <c r="A976" s="66">
        <f t="shared" si="41"/>
        <v>890</v>
      </c>
      <c r="B976" s="99" t="s">
        <v>567</v>
      </c>
      <c r="C976" s="17" t="s">
        <v>533</v>
      </c>
      <c r="D976" s="29">
        <v>64</v>
      </c>
      <c r="E976" s="5" t="s">
        <v>1171</v>
      </c>
      <c r="F976" s="245" t="s">
        <v>1143</v>
      </c>
      <c r="G976" s="167">
        <v>2359.5</v>
      </c>
    </row>
    <row r="977" spans="1:7" s="47" customFormat="1" ht="19.5" customHeight="1" x14ac:dyDescent="0.25">
      <c r="A977" s="66">
        <f t="shared" si="41"/>
        <v>891</v>
      </c>
      <c r="B977" s="99" t="s">
        <v>568</v>
      </c>
      <c r="C977" s="17" t="s">
        <v>99</v>
      </c>
      <c r="D977" s="29">
        <v>36</v>
      </c>
      <c r="E977" s="5" t="s">
        <v>1171</v>
      </c>
      <c r="F977" s="245" t="s">
        <v>1143</v>
      </c>
      <c r="G977" s="167">
        <v>786.50000000000023</v>
      </c>
    </row>
    <row r="978" spans="1:7" s="47" customFormat="1" ht="19.5" customHeight="1" x14ac:dyDescent="0.25">
      <c r="A978" s="66">
        <f t="shared" si="41"/>
        <v>892</v>
      </c>
      <c r="B978" s="99" t="s">
        <v>569</v>
      </c>
      <c r="C978" s="17" t="s">
        <v>99</v>
      </c>
      <c r="D978" s="29">
        <v>20</v>
      </c>
      <c r="E978" s="5" t="s">
        <v>1171</v>
      </c>
      <c r="F978" s="245" t="s">
        <v>1143</v>
      </c>
      <c r="G978" s="167">
        <v>15400.000000000002</v>
      </c>
    </row>
    <row r="979" spans="1:7" s="47" customFormat="1" ht="19.5" customHeight="1" x14ac:dyDescent="0.25">
      <c r="A979" s="66">
        <f t="shared" si="41"/>
        <v>893</v>
      </c>
      <c r="B979" s="99" t="s">
        <v>570</v>
      </c>
      <c r="C979" s="17" t="s">
        <v>99</v>
      </c>
      <c r="D979" s="29">
        <v>36</v>
      </c>
      <c r="E979" s="5" t="s">
        <v>1171</v>
      </c>
      <c r="F979" s="245" t="s">
        <v>1143</v>
      </c>
      <c r="G979" s="167">
        <v>1573.0000000000005</v>
      </c>
    </row>
    <row r="980" spans="1:7" s="47" customFormat="1" ht="19.5" customHeight="1" x14ac:dyDescent="0.25">
      <c r="A980" s="66">
        <f t="shared" si="41"/>
        <v>894</v>
      </c>
      <c r="B980" s="99" t="s">
        <v>571</v>
      </c>
      <c r="C980" s="17" t="s">
        <v>99</v>
      </c>
      <c r="D980" s="29">
        <v>36</v>
      </c>
      <c r="E980" s="5" t="s">
        <v>1171</v>
      </c>
      <c r="F980" s="245" t="s">
        <v>1143</v>
      </c>
      <c r="G980" s="167">
        <v>1573.0000000000005</v>
      </c>
    </row>
    <row r="981" spans="1:7" s="47" customFormat="1" ht="19.5" customHeight="1" x14ac:dyDescent="0.25">
      <c r="A981" s="66">
        <f t="shared" si="41"/>
        <v>895</v>
      </c>
      <c r="B981" s="67" t="s">
        <v>662</v>
      </c>
      <c r="C981" s="17" t="s">
        <v>663</v>
      </c>
      <c r="D981" s="29">
        <v>25</v>
      </c>
      <c r="E981" s="5" t="s">
        <v>1142</v>
      </c>
      <c r="F981" s="245" t="s">
        <v>1143</v>
      </c>
      <c r="G981" s="167">
        <v>471.90000000000015</v>
      </c>
    </row>
    <row r="982" spans="1:7" s="47" customFormat="1" ht="19.5" customHeight="1" x14ac:dyDescent="0.25">
      <c r="A982" s="66">
        <f t="shared" si="41"/>
        <v>896</v>
      </c>
      <c r="B982" s="99" t="s">
        <v>572</v>
      </c>
      <c r="C982" s="17" t="s">
        <v>99</v>
      </c>
      <c r="D982" s="29">
        <v>180</v>
      </c>
      <c r="E982" s="5" t="s">
        <v>1171</v>
      </c>
      <c r="F982" s="245" t="s">
        <v>1143</v>
      </c>
      <c r="G982" s="167">
        <v>3510.9360000000011</v>
      </c>
    </row>
    <row r="983" spans="1:7" s="47" customFormat="1" ht="19.5" customHeight="1" x14ac:dyDescent="0.25">
      <c r="A983" s="66">
        <f t="shared" si="41"/>
        <v>897</v>
      </c>
      <c r="B983" s="99" t="s">
        <v>878</v>
      </c>
      <c r="C983" s="17" t="s">
        <v>99</v>
      </c>
      <c r="D983" s="29">
        <v>12</v>
      </c>
      <c r="E983" s="5" t="s">
        <v>1171</v>
      </c>
      <c r="F983" s="245" t="s">
        <v>1143</v>
      </c>
      <c r="G983" s="167">
        <v>1642.2120000000007</v>
      </c>
    </row>
    <row r="984" spans="1:7" s="47" customFormat="1" ht="23.25" customHeight="1" x14ac:dyDescent="0.25">
      <c r="A984" s="66">
        <f t="shared" si="41"/>
        <v>898</v>
      </c>
      <c r="B984" s="67" t="s">
        <v>573</v>
      </c>
      <c r="C984" s="17" t="s">
        <v>99</v>
      </c>
      <c r="D984" s="29">
        <v>180</v>
      </c>
      <c r="E984" s="5" t="s">
        <v>1171</v>
      </c>
      <c r="F984" s="245" t="s">
        <v>1143</v>
      </c>
      <c r="G984" s="167">
        <v>9238.8582000000024</v>
      </c>
    </row>
    <row r="985" spans="1:7" s="47" customFormat="1" ht="19.5" customHeight="1" x14ac:dyDescent="0.25">
      <c r="A985" s="66">
        <f t="shared" si="41"/>
        <v>899</v>
      </c>
      <c r="B985" s="103" t="s">
        <v>653</v>
      </c>
      <c r="C985" s="17" t="s">
        <v>99</v>
      </c>
      <c r="D985" s="29">
        <v>8</v>
      </c>
      <c r="E985" s="5" t="s">
        <v>1171</v>
      </c>
      <c r="F985" s="245" t="s">
        <v>1143</v>
      </c>
      <c r="G985" s="167">
        <v>471.90000000000009</v>
      </c>
    </row>
    <row r="986" spans="1:7" s="47" customFormat="1" ht="19.5" customHeight="1" x14ac:dyDescent="0.25">
      <c r="A986" s="66">
        <f t="shared" si="41"/>
        <v>900</v>
      </c>
      <c r="B986" s="67" t="s">
        <v>907</v>
      </c>
      <c r="C986" s="17" t="s">
        <v>99</v>
      </c>
      <c r="D986" s="29">
        <v>4</v>
      </c>
      <c r="E986" s="5" t="s">
        <v>1142</v>
      </c>
      <c r="F986" s="245" t="s">
        <v>1143</v>
      </c>
      <c r="G986" s="167">
        <v>471.90000000000009</v>
      </c>
    </row>
    <row r="987" spans="1:7" s="47" customFormat="1" ht="19.5" customHeight="1" x14ac:dyDescent="0.25">
      <c r="A987" s="66">
        <f t="shared" si="41"/>
        <v>901</v>
      </c>
      <c r="B987" s="67" t="s">
        <v>879</v>
      </c>
      <c r="C987" s="17" t="s">
        <v>99</v>
      </c>
      <c r="D987" s="29">
        <v>24</v>
      </c>
      <c r="E987" s="5" t="s">
        <v>1171</v>
      </c>
      <c r="F987" s="245" t="s">
        <v>1143</v>
      </c>
      <c r="G987" s="167">
        <v>2359.5000000000005</v>
      </c>
    </row>
    <row r="988" spans="1:7" s="47" customFormat="1" ht="19.5" customHeight="1" x14ac:dyDescent="0.25">
      <c r="A988" s="66">
        <f t="shared" si="41"/>
        <v>902</v>
      </c>
      <c r="B988" s="99" t="s">
        <v>550</v>
      </c>
      <c r="C988" s="17" t="s">
        <v>99</v>
      </c>
      <c r="D988" s="29">
        <v>120</v>
      </c>
      <c r="E988" s="5" t="s">
        <v>1171</v>
      </c>
      <c r="F988" s="245" t="s">
        <v>1143</v>
      </c>
      <c r="G988" s="167">
        <v>1101.0999999999999</v>
      </c>
    </row>
    <row r="989" spans="1:7" s="47" customFormat="1" ht="19.5" customHeight="1" x14ac:dyDescent="0.25">
      <c r="A989" s="66">
        <f t="shared" si="41"/>
        <v>903</v>
      </c>
      <c r="B989" s="99" t="s">
        <v>574</v>
      </c>
      <c r="C989" s="17" t="s">
        <v>99</v>
      </c>
      <c r="D989" s="29">
        <v>20</v>
      </c>
      <c r="E989" s="5" t="s">
        <v>1171</v>
      </c>
      <c r="F989" s="245" t="s">
        <v>1143</v>
      </c>
      <c r="G989" s="167">
        <v>377.52</v>
      </c>
    </row>
    <row r="990" spans="1:7" s="47" customFormat="1" ht="19.5" customHeight="1" x14ac:dyDescent="0.25">
      <c r="A990" s="66">
        <f t="shared" si="41"/>
        <v>904</v>
      </c>
      <c r="B990" s="99" t="s">
        <v>575</v>
      </c>
      <c r="C990" s="17" t="s">
        <v>99</v>
      </c>
      <c r="D990" s="29">
        <v>28</v>
      </c>
      <c r="E990" s="5" t="s">
        <v>1171</v>
      </c>
      <c r="F990" s="245" t="s">
        <v>1143</v>
      </c>
      <c r="G990" s="167">
        <v>629.20000000000027</v>
      </c>
    </row>
    <row r="991" spans="1:7" s="47" customFormat="1" ht="19.5" customHeight="1" x14ac:dyDescent="0.25">
      <c r="A991" s="66">
        <f t="shared" si="41"/>
        <v>905</v>
      </c>
      <c r="B991" s="95" t="s">
        <v>654</v>
      </c>
      <c r="C991" s="17" t="s">
        <v>99</v>
      </c>
      <c r="D991" s="29">
        <v>10</v>
      </c>
      <c r="E991" s="5" t="s">
        <v>1171</v>
      </c>
      <c r="F991" s="245" t="s">
        <v>1143</v>
      </c>
      <c r="G991" s="167">
        <v>471.90000000000003</v>
      </c>
    </row>
    <row r="992" spans="1:7" s="47" customFormat="1" ht="19.5" customHeight="1" x14ac:dyDescent="0.25">
      <c r="A992" s="66">
        <f t="shared" si="41"/>
        <v>906</v>
      </c>
      <c r="B992" s="99" t="s">
        <v>576</v>
      </c>
      <c r="C992" s="17" t="s">
        <v>99</v>
      </c>
      <c r="D992" s="29">
        <v>20</v>
      </c>
      <c r="E992" s="5" t="s">
        <v>1171</v>
      </c>
      <c r="F992" s="245" t="s">
        <v>1143</v>
      </c>
      <c r="G992" s="167">
        <v>1248.9620000000004</v>
      </c>
    </row>
    <row r="993" spans="1:7" s="47" customFormat="1" ht="19.5" customHeight="1" x14ac:dyDescent="0.25">
      <c r="A993" s="66">
        <f t="shared" si="41"/>
        <v>907</v>
      </c>
      <c r="B993" s="99" t="s">
        <v>577</v>
      </c>
      <c r="C993" s="17" t="s">
        <v>99</v>
      </c>
      <c r="D993" s="29">
        <v>50</v>
      </c>
      <c r="E993" s="5" t="s">
        <v>1171</v>
      </c>
      <c r="F993" s="245" t="s">
        <v>1143</v>
      </c>
      <c r="G993" s="167">
        <v>11000.000000000002</v>
      </c>
    </row>
    <row r="994" spans="1:7" s="47" customFormat="1" ht="19.5" customHeight="1" x14ac:dyDescent="0.25">
      <c r="A994" s="66">
        <f t="shared" si="41"/>
        <v>908</v>
      </c>
      <c r="B994" s="101" t="s">
        <v>909</v>
      </c>
      <c r="C994" s="17" t="s">
        <v>99</v>
      </c>
      <c r="D994" s="29">
        <v>240</v>
      </c>
      <c r="E994" s="5" t="s">
        <v>1171</v>
      </c>
      <c r="F994" s="245" t="s">
        <v>1143</v>
      </c>
      <c r="G994" s="167">
        <v>1258.4000000000005</v>
      </c>
    </row>
    <row r="995" spans="1:7" s="47" customFormat="1" ht="19.5" customHeight="1" x14ac:dyDescent="0.25">
      <c r="A995" s="66">
        <f t="shared" si="41"/>
        <v>909</v>
      </c>
      <c r="B995" s="99" t="s">
        <v>578</v>
      </c>
      <c r="C995" s="17" t="s">
        <v>99</v>
      </c>
      <c r="D995" s="29">
        <v>36</v>
      </c>
      <c r="E995" s="5" t="s">
        <v>1171</v>
      </c>
      <c r="F995" s="245" t="s">
        <v>1143</v>
      </c>
      <c r="G995" s="167">
        <v>1573.0000000000005</v>
      </c>
    </row>
    <row r="996" spans="1:7" s="47" customFormat="1" ht="19.5" customHeight="1" x14ac:dyDescent="0.25">
      <c r="A996" s="66">
        <f t="shared" si="41"/>
        <v>910</v>
      </c>
      <c r="B996" s="99" t="s">
        <v>547</v>
      </c>
      <c r="C996" s="17" t="s">
        <v>99</v>
      </c>
      <c r="D996" s="29">
        <v>6</v>
      </c>
      <c r="E996" s="5" t="s">
        <v>1171</v>
      </c>
      <c r="F996" s="245" t="s">
        <v>1143</v>
      </c>
      <c r="G996" s="167">
        <v>1101.1000000000001</v>
      </c>
    </row>
    <row r="997" spans="1:7" s="47" customFormat="1" ht="19.5" customHeight="1" x14ac:dyDescent="0.25">
      <c r="A997" s="66">
        <f t="shared" si="41"/>
        <v>911</v>
      </c>
      <c r="B997" s="99" t="s">
        <v>579</v>
      </c>
      <c r="C997" s="17" t="s">
        <v>99</v>
      </c>
      <c r="D997" s="29">
        <v>36</v>
      </c>
      <c r="E997" s="5" t="s">
        <v>1171</v>
      </c>
      <c r="F997" s="245" t="s">
        <v>1143</v>
      </c>
      <c r="G997" s="167">
        <v>1101.1000000000001</v>
      </c>
    </row>
    <row r="998" spans="1:7" s="47" customFormat="1" ht="19.5" customHeight="1" x14ac:dyDescent="0.25">
      <c r="A998" s="66">
        <f t="shared" si="41"/>
        <v>912</v>
      </c>
      <c r="B998" s="99" t="s">
        <v>580</v>
      </c>
      <c r="C998" s="17" t="s">
        <v>531</v>
      </c>
      <c r="D998" s="29">
        <v>250</v>
      </c>
      <c r="E998" s="5" t="s">
        <v>1171</v>
      </c>
      <c r="F998" s="245" t="s">
        <v>1143</v>
      </c>
      <c r="G998" s="167">
        <v>1258.4000000000001</v>
      </c>
    </row>
    <row r="999" spans="1:7" s="47" customFormat="1" ht="19.5" customHeight="1" x14ac:dyDescent="0.25">
      <c r="A999" s="66">
        <f t="shared" si="41"/>
        <v>913</v>
      </c>
      <c r="B999" s="99" t="s">
        <v>581</v>
      </c>
      <c r="C999" s="17" t="s">
        <v>531</v>
      </c>
      <c r="D999" s="29">
        <v>120</v>
      </c>
      <c r="E999" s="5" t="s">
        <v>1171</v>
      </c>
      <c r="F999" s="245" t="s">
        <v>1143</v>
      </c>
      <c r="G999" s="167">
        <v>2831.4000000000005</v>
      </c>
    </row>
    <row r="1000" spans="1:7" s="47" customFormat="1" ht="19.5" customHeight="1" x14ac:dyDescent="0.25">
      <c r="A1000" s="66">
        <f t="shared" si="41"/>
        <v>914</v>
      </c>
      <c r="B1000" s="99" t="s">
        <v>583</v>
      </c>
      <c r="C1000" s="17" t="s">
        <v>99</v>
      </c>
      <c r="D1000" s="29">
        <v>180</v>
      </c>
      <c r="E1000" s="5" t="s">
        <v>1171</v>
      </c>
      <c r="F1000" s="245" t="s">
        <v>1143</v>
      </c>
      <c r="G1000" s="167">
        <v>1101.0999999999999</v>
      </c>
    </row>
    <row r="1001" spans="1:7" s="47" customFormat="1" ht="19.5" customHeight="1" x14ac:dyDescent="0.25">
      <c r="A1001" s="66">
        <f t="shared" si="41"/>
        <v>915</v>
      </c>
      <c r="B1001" s="95" t="s">
        <v>930</v>
      </c>
      <c r="C1001" s="17" t="s">
        <v>531</v>
      </c>
      <c r="D1001" s="29">
        <v>560</v>
      </c>
      <c r="E1001" s="5" t="s">
        <v>1142</v>
      </c>
      <c r="F1001" s="245" t="s">
        <v>1143</v>
      </c>
      <c r="G1001" s="167">
        <v>8340.0460000000021</v>
      </c>
    </row>
    <row r="1002" spans="1:7" s="47" customFormat="1" ht="19.5" customHeight="1" x14ac:dyDescent="0.25">
      <c r="A1002" s="66">
        <f t="shared" si="41"/>
        <v>916</v>
      </c>
      <c r="B1002" s="99" t="s">
        <v>582</v>
      </c>
      <c r="C1002" s="17" t="s">
        <v>99</v>
      </c>
      <c r="D1002" s="29">
        <v>20</v>
      </c>
      <c r="E1002" s="5" t="s">
        <v>1171</v>
      </c>
      <c r="F1002" s="245" t="s">
        <v>1143</v>
      </c>
      <c r="G1002" s="167">
        <v>2988.7</v>
      </c>
    </row>
    <row r="1003" spans="1:7" s="47" customFormat="1" ht="19.5" customHeight="1" x14ac:dyDescent="0.25">
      <c r="A1003" s="66">
        <f t="shared" si="41"/>
        <v>917</v>
      </c>
      <c r="B1003" s="99" t="s">
        <v>584</v>
      </c>
      <c r="C1003" s="17" t="s">
        <v>99</v>
      </c>
      <c r="D1003" s="29">
        <v>56</v>
      </c>
      <c r="E1003" s="5" t="s">
        <v>1171</v>
      </c>
      <c r="F1003" s="245" t="s">
        <v>1143</v>
      </c>
      <c r="G1003" s="167">
        <v>2516.8000000000011</v>
      </c>
    </row>
    <row r="1004" spans="1:7" s="47" customFormat="1" ht="19.5" customHeight="1" x14ac:dyDescent="0.25">
      <c r="A1004" s="66">
        <f t="shared" si="41"/>
        <v>918</v>
      </c>
      <c r="B1004" s="99" t="s">
        <v>585</v>
      </c>
      <c r="C1004" s="17" t="s">
        <v>99</v>
      </c>
      <c r="D1004" s="29">
        <v>24</v>
      </c>
      <c r="E1004" s="5" t="s">
        <v>1171</v>
      </c>
      <c r="F1004" s="245" t="s">
        <v>1143</v>
      </c>
      <c r="G1004" s="167">
        <v>1101.1000000000001</v>
      </c>
    </row>
    <row r="1005" spans="1:7" s="47" customFormat="1" ht="19.5" customHeight="1" x14ac:dyDescent="0.25">
      <c r="A1005" s="66">
        <f t="shared" si="41"/>
        <v>919</v>
      </c>
      <c r="B1005" s="99" t="s">
        <v>586</v>
      </c>
      <c r="C1005" s="17" t="s">
        <v>99</v>
      </c>
      <c r="D1005" s="29">
        <v>8</v>
      </c>
      <c r="E1005" s="5" t="s">
        <v>1171</v>
      </c>
      <c r="F1005" s="245" t="s">
        <v>1143</v>
      </c>
      <c r="G1005" s="167">
        <v>5190.8999999999996</v>
      </c>
    </row>
    <row r="1006" spans="1:7" s="47" customFormat="1" ht="19.5" customHeight="1" x14ac:dyDescent="0.25">
      <c r="A1006" s="66">
        <f t="shared" si="41"/>
        <v>920</v>
      </c>
      <c r="B1006" s="99" t="s">
        <v>587</v>
      </c>
      <c r="C1006" s="17" t="s">
        <v>99</v>
      </c>
      <c r="D1006" s="29">
        <v>24</v>
      </c>
      <c r="E1006" s="5" t="s">
        <v>1171</v>
      </c>
      <c r="F1006" s="245" t="s">
        <v>1143</v>
      </c>
      <c r="G1006" s="167">
        <v>1101.1000000000001</v>
      </c>
    </row>
    <row r="1007" spans="1:7" s="47" customFormat="1" ht="19.5" customHeight="1" x14ac:dyDescent="0.25">
      <c r="A1007" s="66">
        <f t="shared" si="41"/>
        <v>921</v>
      </c>
      <c r="B1007" s="99" t="s">
        <v>588</v>
      </c>
      <c r="C1007" s="17" t="s">
        <v>99</v>
      </c>
      <c r="D1007" s="29">
        <v>180</v>
      </c>
      <c r="E1007" s="5" t="s">
        <v>1171</v>
      </c>
      <c r="F1007" s="245" t="s">
        <v>1143</v>
      </c>
      <c r="G1007" s="167">
        <v>1730.3000000000002</v>
      </c>
    </row>
    <row r="1008" spans="1:7" s="47" customFormat="1" ht="19.5" customHeight="1" x14ac:dyDescent="0.25">
      <c r="A1008" s="66">
        <f t="shared" si="41"/>
        <v>922</v>
      </c>
      <c r="B1008" s="99" t="s">
        <v>589</v>
      </c>
      <c r="C1008" s="17" t="s">
        <v>99</v>
      </c>
      <c r="D1008" s="29">
        <v>24</v>
      </c>
      <c r="E1008" s="5" t="s">
        <v>1171</v>
      </c>
      <c r="F1008" s="245" t="s">
        <v>1143</v>
      </c>
      <c r="G1008" s="167">
        <v>1101.1000000000001</v>
      </c>
    </row>
    <row r="1009" spans="1:7" s="47" customFormat="1" ht="19.5" customHeight="1" x14ac:dyDescent="0.25">
      <c r="A1009" s="66">
        <f t="shared" si="41"/>
        <v>923</v>
      </c>
      <c r="B1009" s="99" t="s">
        <v>590</v>
      </c>
      <c r="C1009" s="17" t="s">
        <v>99</v>
      </c>
      <c r="D1009" s="29">
        <v>60</v>
      </c>
      <c r="E1009" s="5" t="s">
        <v>1171</v>
      </c>
      <c r="F1009" s="245" t="s">
        <v>1143</v>
      </c>
      <c r="G1009" s="167">
        <v>723.58</v>
      </c>
    </row>
    <row r="1010" spans="1:7" s="47" customFormat="1" ht="19.5" customHeight="1" x14ac:dyDescent="0.25">
      <c r="A1010" s="66">
        <f t="shared" si="41"/>
        <v>924</v>
      </c>
      <c r="B1010" s="99" t="s">
        <v>591</v>
      </c>
      <c r="C1010" s="17" t="s">
        <v>99</v>
      </c>
      <c r="D1010" s="29">
        <v>24</v>
      </c>
      <c r="E1010" s="5" t="s">
        <v>1171</v>
      </c>
      <c r="F1010" s="245" t="s">
        <v>1143</v>
      </c>
      <c r="G1010" s="167">
        <v>1887.6</v>
      </c>
    </row>
    <row r="1011" spans="1:7" s="47" customFormat="1" ht="19.5" customHeight="1" x14ac:dyDescent="0.25">
      <c r="A1011" s="66">
        <f t="shared" si="41"/>
        <v>925</v>
      </c>
      <c r="B1011" s="99" t="s">
        <v>592</v>
      </c>
      <c r="C1011" s="17" t="s">
        <v>99</v>
      </c>
      <c r="D1011" s="29">
        <v>54</v>
      </c>
      <c r="E1011" s="5" t="s">
        <v>1171</v>
      </c>
      <c r="F1011" s="245" t="s">
        <v>1143</v>
      </c>
      <c r="G1011" s="167">
        <v>1258.4000000000003</v>
      </c>
    </row>
    <row r="1012" spans="1:7" s="47" customFormat="1" ht="19.5" customHeight="1" x14ac:dyDescent="0.25">
      <c r="A1012" s="66">
        <f t="shared" si="41"/>
        <v>926</v>
      </c>
      <c r="B1012" s="99" t="s">
        <v>593</v>
      </c>
      <c r="C1012" s="17" t="s">
        <v>99</v>
      </c>
      <c r="D1012" s="29">
        <v>450</v>
      </c>
      <c r="E1012" s="5" t="s">
        <v>1171</v>
      </c>
      <c r="F1012" s="245" t="s">
        <v>1143</v>
      </c>
      <c r="G1012" s="167">
        <v>314.60000000000008</v>
      </c>
    </row>
    <row r="1013" spans="1:7" s="47" customFormat="1" ht="19.5" customHeight="1" x14ac:dyDescent="0.25">
      <c r="A1013" s="66">
        <f t="shared" si="41"/>
        <v>927</v>
      </c>
      <c r="B1013" s="99" t="s">
        <v>594</v>
      </c>
      <c r="C1013" s="17" t="s">
        <v>99</v>
      </c>
      <c r="D1013" s="29">
        <v>24</v>
      </c>
      <c r="E1013" s="5" t="s">
        <v>1171</v>
      </c>
      <c r="F1013" s="245" t="s">
        <v>1143</v>
      </c>
      <c r="G1013" s="167">
        <v>2202.2000000000003</v>
      </c>
    </row>
    <row r="1014" spans="1:7" s="47" customFormat="1" ht="19.5" customHeight="1" x14ac:dyDescent="0.25">
      <c r="A1014" s="66">
        <f t="shared" si="41"/>
        <v>928</v>
      </c>
      <c r="B1014" s="67" t="s">
        <v>658</v>
      </c>
      <c r="C1014" s="5" t="s">
        <v>657</v>
      </c>
      <c r="D1014" s="29">
        <v>1</v>
      </c>
      <c r="E1014" s="5" t="s">
        <v>1142</v>
      </c>
      <c r="F1014" s="245" t="s">
        <v>1143</v>
      </c>
      <c r="G1014" s="167">
        <v>471.90000000000009</v>
      </c>
    </row>
    <row r="1015" spans="1:7" s="47" customFormat="1" ht="19.5" customHeight="1" x14ac:dyDescent="0.25">
      <c r="A1015" s="66">
        <f t="shared" si="41"/>
        <v>929</v>
      </c>
      <c r="B1015" s="99" t="s">
        <v>595</v>
      </c>
      <c r="C1015" s="17" t="s">
        <v>99</v>
      </c>
      <c r="D1015" s="29">
        <v>38</v>
      </c>
      <c r="E1015" s="5" t="s">
        <v>1171</v>
      </c>
      <c r="F1015" s="245" t="s">
        <v>1143</v>
      </c>
      <c r="G1015" s="167">
        <v>306.83986666666675</v>
      </c>
    </row>
    <row r="1016" spans="1:7" s="47" customFormat="1" ht="27" customHeight="1" x14ac:dyDescent="0.25">
      <c r="A1016" s="66">
        <f t="shared" si="41"/>
        <v>930</v>
      </c>
      <c r="B1016" s="67" t="s">
        <v>885</v>
      </c>
      <c r="C1016" s="5" t="s">
        <v>657</v>
      </c>
      <c r="D1016" s="29">
        <v>40</v>
      </c>
      <c r="E1016" s="5" t="s">
        <v>1142</v>
      </c>
      <c r="F1016" s="245" t="s">
        <v>1143</v>
      </c>
      <c r="G1016" s="167">
        <v>471.90000000000003</v>
      </c>
    </row>
    <row r="1017" spans="1:7" s="47" customFormat="1" ht="19.5" customHeight="1" x14ac:dyDescent="0.25">
      <c r="A1017" s="66">
        <f t="shared" si="41"/>
        <v>931</v>
      </c>
      <c r="B1017" s="99" t="s">
        <v>596</v>
      </c>
      <c r="C1017" s="17" t="s">
        <v>19</v>
      </c>
      <c r="D1017" s="29">
        <v>80</v>
      </c>
      <c r="E1017" s="5" t="s">
        <v>1171</v>
      </c>
      <c r="F1017" s="245" t="s">
        <v>1143</v>
      </c>
      <c r="G1017" s="167">
        <v>786.5</v>
      </c>
    </row>
    <row r="1018" spans="1:7" s="47" customFormat="1" ht="19.5" customHeight="1" x14ac:dyDescent="0.25">
      <c r="A1018" s="66">
        <f t="shared" ref="A1018:A1081" si="42">A1017+1</f>
        <v>932</v>
      </c>
      <c r="B1018" s="67" t="s">
        <v>597</v>
      </c>
      <c r="C1018" s="17" t="s">
        <v>19</v>
      </c>
      <c r="D1018" s="29">
        <v>400</v>
      </c>
      <c r="E1018" s="5" t="s">
        <v>1171</v>
      </c>
      <c r="F1018" s="245" t="s">
        <v>1143</v>
      </c>
      <c r="G1018" s="167">
        <v>2516.8000000000011</v>
      </c>
    </row>
    <row r="1019" spans="1:7" s="47" customFormat="1" ht="19.5" customHeight="1" x14ac:dyDescent="0.25">
      <c r="A1019" s="66">
        <f t="shared" si="42"/>
        <v>933</v>
      </c>
      <c r="B1019" s="99" t="s">
        <v>598</v>
      </c>
      <c r="C1019" s="17" t="s">
        <v>531</v>
      </c>
      <c r="D1019" s="29">
        <v>56</v>
      </c>
      <c r="E1019" s="5" t="s">
        <v>1171</v>
      </c>
      <c r="F1019" s="245" t="s">
        <v>1143</v>
      </c>
      <c r="G1019" s="167">
        <v>943.80000000000007</v>
      </c>
    </row>
    <row r="1020" spans="1:7" s="47" customFormat="1" ht="26.25" customHeight="1" x14ac:dyDescent="0.25">
      <c r="A1020" s="66">
        <f t="shared" si="42"/>
        <v>934</v>
      </c>
      <c r="B1020" s="67" t="s">
        <v>1060</v>
      </c>
      <c r="C1020" s="17" t="s">
        <v>99</v>
      </c>
      <c r="D1020" s="29">
        <v>120</v>
      </c>
      <c r="E1020" s="5" t="s">
        <v>1171</v>
      </c>
      <c r="F1020" s="245" t="s">
        <v>1143</v>
      </c>
      <c r="G1020" s="167">
        <v>3617.900000000001</v>
      </c>
    </row>
    <row r="1021" spans="1:7" s="47" customFormat="1" ht="19.5" customHeight="1" x14ac:dyDescent="0.25">
      <c r="A1021" s="66">
        <f t="shared" si="42"/>
        <v>935</v>
      </c>
      <c r="B1021" s="99" t="s">
        <v>599</v>
      </c>
      <c r="C1021" s="17" t="s">
        <v>99</v>
      </c>
      <c r="D1021" s="29">
        <v>24</v>
      </c>
      <c r="E1021" s="5" t="s">
        <v>1171</v>
      </c>
      <c r="F1021" s="245" t="s">
        <v>1143</v>
      </c>
      <c r="G1021" s="167">
        <v>943.8</v>
      </c>
    </row>
    <row r="1022" spans="1:7" s="47" customFormat="1" ht="19.5" customHeight="1" x14ac:dyDescent="0.25">
      <c r="A1022" s="66">
        <f t="shared" si="42"/>
        <v>936</v>
      </c>
      <c r="B1022" s="99" t="s">
        <v>600</v>
      </c>
      <c r="C1022" s="17" t="s">
        <v>99</v>
      </c>
      <c r="D1022" s="29">
        <v>24</v>
      </c>
      <c r="E1022" s="5" t="s">
        <v>1171</v>
      </c>
      <c r="F1022" s="245" t="s">
        <v>1143</v>
      </c>
      <c r="G1022" s="167">
        <v>943.8</v>
      </c>
    </row>
    <row r="1023" spans="1:7" s="47" customFormat="1" ht="19.5" customHeight="1" x14ac:dyDescent="0.25">
      <c r="A1023" s="66">
        <f t="shared" si="42"/>
        <v>937</v>
      </c>
      <c r="B1023" s="99" t="s">
        <v>601</v>
      </c>
      <c r="C1023" s="17" t="s">
        <v>99</v>
      </c>
      <c r="D1023" s="29">
        <v>24</v>
      </c>
      <c r="E1023" s="5" t="s">
        <v>1171</v>
      </c>
      <c r="F1023" s="245" t="s">
        <v>1143</v>
      </c>
      <c r="G1023" s="167">
        <v>1887.6</v>
      </c>
    </row>
    <row r="1024" spans="1:7" s="47" customFormat="1" ht="19.5" customHeight="1" x14ac:dyDescent="0.25">
      <c r="A1024" s="66">
        <f t="shared" si="42"/>
        <v>938</v>
      </c>
      <c r="B1024" s="99" t="s">
        <v>549</v>
      </c>
      <c r="C1024" s="17" t="s">
        <v>99</v>
      </c>
      <c r="D1024" s="29">
        <v>8</v>
      </c>
      <c r="E1024" s="5" t="s">
        <v>1171</v>
      </c>
      <c r="F1024" s="245" t="s">
        <v>1143</v>
      </c>
      <c r="G1024" s="167">
        <v>1258.4000000000001</v>
      </c>
    </row>
    <row r="1025" spans="1:7" s="47" customFormat="1" ht="19.5" customHeight="1" x14ac:dyDescent="0.25">
      <c r="A1025" s="66">
        <f t="shared" si="42"/>
        <v>939</v>
      </c>
      <c r="B1025" s="99" t="s">
        <v>602</v>
      </c>
      <c r="C1025" s="17" t="s">
        <v>99</v>
      </c>
      <c r="D1025" s="29">
        <v>68</v>
      </c>
      <c r="E1025" s="5" t="s">
        <v>1171</v>
      </c>
      <c r="F1025" s="245" t="s">
        <v>1143</v>
      </c>
      <c r="G1025" s="167">
        <v>629.20000000000016</v>
      </c>
    </row>
    <row r="1026" spans="1:7" s="47" customFormat="1" ht="19.5" customHeight="1" x14ac:dyDescent="0.25">
      <c r="A1026" s="66">
        <f t="shared" si="42"/>
        <v>940</v>
      </c>
      <c r="B1026" s="99" t="s">
        <v>603</v>
      </c>
      <c r="C1026" s="17" t="s">
        <v>99</v>
      </c>
      <c r="D1026" s="29">
        <v>48</v>
      </c>
      <c r="E1026" s="5" t="s">
        <v>1171</v>
      </c>
      <c r="F1026" s="245" t="s">
        <v>1143</v>
      </c>
      <c r="G1026" s="167">
        <v>471.9</v>
      </c>
    </row>
    <row r="1027" spans="1:7" s="47" customFormat="1" ht="19.5" customHeight="1" x14ac:dyDescent="0.25">
      <c r="A1027" s="66">
        <f t="shared" si="42"/>
        <v>941</v>
      </c>
      <c r="B1027" s="99" t="s">
        <v>880</v>
      </c>
      <c r="C1027" s="17" t="s">
        <v>531</v>
      </c>
      <c r="D1027" s="29">
        <v>54</v>
      </c>
      <c r="E1027" s="5" t="s">
        <v>1171</v>
      </c>
      <c r="F1027" s="245" t="s">
        <v>1143</v>
      </c>
      <c r="G1027" s="167">
        <v>629.20000000000016</v>
      </c>
    </row>
    <row r="1028" spans="1:7" s="47" customFormat="1" ht="19.5" customHeight="1" x14ac:dyDescent="0.25">
      <c r="A1028" s="66">
        <f t="shared" si="42"/>
        <v>942</v>
      </c>
      <c r="B1028" s="99" t="s">
        <v>604</v>
      </c>
      <c r="C1028" s="17" t="s">
        <v>1047</v>
      </c>
      <c r="D1028" s="29">
        <v>10</v>
      </c>
      <c r="E1028" s="5" t="s">
        <v>1171</v>
      </c>
      <c r="F1028" s="245" t="s">
        <v>1143</v>
      </c>
      <c r="G1028" s="167">
        <v>2988.7</v>
      </c>
    </row>
    <row r="1029" spans="1:7" s="47" customFormat="1" ht="19.5" customHeight="1" x14ac:dyDescent="0.25">
      <c r="A1029" s="66">
        <f t="shared" si="42"/>
        <v>943</v>
      </c>
      <c r="B1029" s="99" t="s">
        <v>605</v>
      </c>
      <c r="C1029" s="17" t="s">
        <v>99</v>
      </c>
      <c r="D1029" s="29">
        <v>36</v>
      </c>
      <c r="E1029" s="5" t="s">
        <v>1171</v>
      </c>
      <c r="F1029" s="245" t="s">
        <v>1143</v>
      </c>
      <c r="G1029" s="167">
        <v>471.90000000000009</v>
      </c>
    </row>
    <row r="1030" spans="1:7" s="47" customFormat="1" ht="19.5" customHeight="1" x14ac:dyDescent="0.25">
      <c r="A1030" s="66">
        <f t="shared" si="42"/>
        <v>944</v>
      </c>
      <c r="B1030" s="99" t="s">
        <v>606</v>
      </c>
      <c r="C1030" s="17" t="s">
        <v>99</v>
      </c>
      <c r="D1030" s="29">
        <v>18</v>
      </c>
      <c r="E1030" s="5" t="s">
        <v>1171</v>
      </c>
      <c r="F1030" s="245" t="s">
        <v>1143</v>
      </c>
      <c r="G1030" s="167">
        <v>1101.1000000000001</v>
      </c>
    </row>
    <row r="1031" spans="1:7" s="47" customFormat="1" ht="19.5" customHeight="1" x14ac:dyDescent="0.25">
      <c r="A1031" s="66">
        <f t="shared" si="42"/>
        <v>945</v>
      </c>
      <c r="B1031" s="99" t="s">
        <v>881</v>
      </c>
      <c r="C1031" s="17" t="s">
        <v>99</v>
      </c>
      <c r="D1031" s="29">
        <v>18</v>
      </c>
      <c r="E1031" s="5" t="s">
        <v>1171</v>
      </c>
      <c r="F1031" s="245" t="s">
        <v>1143</v>
      </c>
      <c r="G1031" s="167">
        <v>943.80000000000018</v>
      </c>
    </row>
    <row r="1032" spans="1:7" s="47" customFormat="1" ht="19.5" customHeight="1" x14ac:dyDescent="0.25">
      <c r="A1032" s="66">
        <f t="shared" si="42"/>
        <v>946</v>
      </c>
      <c r="B1032" s="99" t="s">
        <v>608</v>
      </c>
      <c r="C1032" s="17" t="s">
        <v>99</v>
      </c>
      <c r="D1032" s="29">
        <v>140</v>
      </c>
      <c r="E1032" s="5" t="s">
        <v>1171</v>
      </c>
      <c r="F1032" s="245" t="s">
        <v>1143</v>
      </c>
      <c r="G1032" s="167">
        <v>629.19999999999993</v>
      </c>
    </row>
    <row r="1033" spans="1:7" s="47" customFormat="1" ht="19.5" customHeight="1" x14ac:dyDescent="0.25">
      <c r="A1033" s="66">
        <f t="shared" si="42"/>
        <v>947</v>
      </c>
      <c r="B1033" s="99" t="s">
        <v>607</v>
      </c>
      <c r="C1033" s="17" t="s">
        <v>99</v>
      </c>
      <c r="D1033" s="29">
        <v>360</v>
      </c>
      <c r="E1033" s="5" t="s">
        <v>1171</v>
      </c>
      <c r="F1033" s="245" t="s">
        <v>1143</v>
      </c>
      <c r="G1033" s="167">
        <v>1573.0000000000002</v>
      </c>
    </row>
    <row r="1034" spans="1:7" s="47" customFormat="1" ht="19.5" customHeight="1" x14ac:dyDescent="0.25">
      <c r="A1034" s="66">
        <f t="shared" si="42"/>
        <v>948</v>
      </c>
      <c r="B1034" s="67" t="s">
        <v>609</v>
      </c>
      <c r="C1034" s="17" t="s">
        <v>531</v>
      </c>
      <c r="D1034" s="100" t="s">
        <v>1344</v>
      </c>
      <c r="E1034" s="5" t="s">
        <v>1171</v>
      </c>
      <c r="F1034" s="245" t="s">
        <v>1143</v>
      </c>
      <c r="G1034" s="167">
        <v>100</v>
      </c>
    </row>
    <row r="1035" spans="1:7" s="47" customFormat="1" ht="19.5" customHeight="1" x14ac:dyDescent="0.25">
      <c r="A1035" s="66">
        <f t="shared" si="42"/>
        <v>949</v>
      </c>
      <c r="B1035" s="104" t="s">
        <v>790</v>
      </c>
      <c r="C1035" s="17" t="s">
        <v>99</v>
      </c>
      <c r="D1035" s="29">
        <v>20</v>
      </c>
      <c r="E1035" s="5" t="s">
        <v>1171</v>
      </c>
      <c r="F1035" s="245" t="s">
        <v>1143</v>
      </c>
      <c r="G1035" s="167">
        <v>786.5</v>
      </c>
    </row>
    <row r="1036" spans="1:7" s="47" customFormat="1" ht="19.5" customHeight="1" x14ac:dyDescent="0.25">
      <c r="A1036" s="66">
        <f t="shared" si="42"/>
        <v>950</v>
      </c>
      <c r="B1036" s="99" t="s">
        <v>610</v>
      </c>
      <c r="C1036" s="17" t="s">
        <v>99</v>
      </c>
      <c r="D1036" s="29">
        <v>24</v>
      </c>
      <c r="E1036" s="5" t="s">
        <v>1171</v>
      </c>
      <c r="F1036" s="245" t="s">
        <v>1143</v>
      </c>
      <c r="G1036" s="167">
        <v>943.8</v>
      </c>
    </row>
    <row r="1037" spans="1:7" s="47" customFormat="1" ht="19.5" customHeight="1" x14ac:dyDescent="0.25">
      <c r="A1037" s="66">
        <f t="shared" si="42"/>
        <v>951</v>
      </c>
      <c r="B1037" s="99" t="s">
        <v>611</v>
      </c>
      <c r="C1037" s="17" t="s">
        <v>99</v>
      </c>
      <c r="D1037" s="29">
        <v>24</v>
      </c>
      <c r="E1037" s="5" t="s">
        <v>1171</v>
      </c>
      <c r="F1037" s="245" t="s">
        <v>1143</v>
      </c>
      <c r="G1037" s="167">
        <v>629.20000000000005</v>
      </c>
    </row>
    <row r="1038" spans="1:7" s="47" customFormat="1" ht="19.5" customHeight="1" x14ac:dyDescent="0.25">
      <c r="A1038" s="66">
        <f t="shared" si="42"/>
        <v>952</v>
      </c>
      <c r="B1038" s="99" t="s">
        <v>612</v>
      </c>
      <c r="C1038" s="17" t="s">
        <v>1046</v>
      </c>
      <c r="D1038" s="29">
        <v>54</v>
      </c>
      <c r="E1038" s="5" t="s">
        <v>1171</v>
      </c>
      <c r="F1038" s="245" t="s">
        <v>1143</v>
      </c>
      <c r="G1038" s="167">
        <v>4247.1000000000004</v>
      </c>
    </row>
    <row r="1039" spans="1:7" s="47" customFormat="1" ht="27" customHeight="1" x14ac:dyDescent="0.25">
      <c r="A1039" s="66">
        <f t="shared" si="42"/>
        <v>953</v>
      </c>
      <c r="B1039" s="118" t="s">
        <v>978</v>
      </c>
      <c r="C1039" s="17" t="s">
        <v>99</v>
      </c>
      <c r="D1039" s="29">
        <v>10</v>
      </c>
      <c r="E1039" s="17" t="s">
        <v>1142</v>
      </c>
      <c r="F1039" s="245" t="s">
        <v>1143</v>
      </c>
      <c r="G1039" s="167">
        <v>1573</v>
      </c>
    </row>
    <row r="1040" spans="1:7" s="47" customFormat="1" ht="19.5" customHeight="1" x14ac:dyDescent="0.25">
      <c r="A1040" s="66">
        <f t="shared" si="42"/>
        <v>954</v>
      </c>
      <c r="B1040" s="99" t="s">
        <v>613</v>
      </c>
      <c r="C1040" s="17" t="s">
        <v>99</v>
      </c>
      <c r="D1040" s="29">
        <v>24</v>
      </c>
      <c r="E1040" s="5" t="s">
        <v>1171</v>
      </c>
      <c r="F1040" s="245" t="s">
        <v>1143</v>
      </c>
      <c r="G1040" s="167">
        <v>943.8</v>
      </c>
    </row>
    <row r="1041" spans="1:7" s="47" customFormat="1" ht="19.5" customHeight="1" x14ac:dyDescent="0.25">
      <c r="A1041" s="66">
        <f t="shared" si="42"/>
        <v>955</v>
      </c>
      <c r="B1041" s="67" t="s">
        <v>939</v>
      </c>
      <c r="C1041" s="17" t="s">
        <v>99</v>
      </c>
      <c r="D1041" s="29">
        <v>36</v>
      </c>
      <c r="E1041" s="17" t="s">
        <v>1142</v>
      </c>
      <c r="F1041" s="245" t="s">
        <v>1143</v>
      </c>
      <c r="G1041" s="167">
        <v>471.90000000000009</v>
      </c>
    </row>
    <row r="1042" spans="1:7" s="47" customFormat="1" ht="19.5" customHeight="1" x14ac:dyDescent="0.25">
      <c r="A1042" s="66">
        <f t="shared" si="42"/>
        <v>956</v>
      </c>
      <c r="B1042" s="99" t="s">
        <v>614</v>
      </c>
      <c r="C1042" s="17" t="s">
        <v>99</v>
      </c>
      <c r="D1042" s="29">
        <v>36</v>
      </c>
      <c r="E1042" s="5" t="s">
        <v>1171</v>
      </c>
      <c r="F1042" s="245" t="s">
        <v>1143</v>
      </c>
      <c r="G1042" s="167">
        <v>943.80000000000018</v>
      </c>
    </row>
    <row r="1043" spans="1:7" s="47" customFormat="1" ht="19.5" customHeight="1" x14ac:dyDescent="0.25">
      <c r="A1043" s="66">
        <f t="shared" si="42"/>
        <v>957</v>
      </c>
      <c r="B1043" s="99" t="s">
        <v>615</v>
      </c>
      <c r="C1043" s="17" t="s">
        <v>99</v>
      </c>
      <c r="D1043" s="29">
        <v>36</v>
      </c>
      <c r="E1043" s="5" t="s">
        <v>1171</v>
      </c>
      <c r="F1043" s="245" t="s">
        <v>1143</v>
      </c>
      <c r="G1043" s="167">
        <v>471.90000000000009</v>
      </c>
    </row>
    <row r="1044" spans="1:7" s="47" customFormat="1" ht="19.5" customHeight="1" x14ac:dyDescent="0.25">
      <c r="A1044" s="66">
        <f t="shared" si="42"/>
        <v>958</v>
      </c>
      <c r="B1044" s="67" t="s">
        <v>659</v>
      </c>
      <c r="C1044" s="17" t="s">
        <v>99</v>
      </c>
      <c r="D1044" s="29">
        <v>12</v>
      </c>
      <c r="E1044" s="5" t="s">
        <v>1142</v>
      </c>
      <c r="F1044" s="245" t="s">
        <v>1143</v>
      </c>
      <c r="G1044" s="167">
        <v>471.9</v>
      </c>
    </row>
    <row r="1045" spans="1:7" s="47" customFormat="1" ht="19.5" customHeight="1" x14ac:dyDescent="0.25">
      <c r="A1045" s="66">
        <f t="shared" si="42"/>
        <v>959</v>
      </c>
      <c r="B1045" s="99" t="s">
        <v>616</v>
      </c>
      <c r="C1045" s="17" t="s">
        <v>531</v>
      </c>
      <c r="D1045" s="29">
        <v>230</v>
      </c>
      <c r="E1045" s="5" t="s">
        <v>1171</v>
      </c>
      <c r="F1045" s="245" t="s">
        <v>1143</v>
      </c>
      <c r="G1045" s="167">
        <v>471.90000000000015</v>
      </c>
    </row>
    <row r="1046" spans="1:7" s="47" customFormat="1" ht="19.5" customHeight="1" x14ac:dyDescent="0.25">
      <c r="A1046" s="66">
        <f t="shared" si="42"/>
        <v>960</v>
      </c>
      <c r="B1046" s="99" t="s">
        <v>617</v>
      </c>
      <c r="C1046" s="17" t="s">
        <v>99</v>
      </c>
      <c r="D1046" s="29">
        <v>46</v>
      </c>
      <c r="E1046" s="5" t="s">
        <v>1171</v>
      </c>
      <c r="F1046" s="245" t="s">
        <v>1143</v>
      </c>
      <c r="G1046" s="167">
        <v>5505.5000000000018</v>
      </c>
    </row>
    <row r="1047" spans="1:7" s="47" customFormat="1" ht="19.5" customHeight="1" x14ac:dyDescent="0.25">
      <c r="A1047" s="66">
        <f t="shared" si="42"/>
        <v>961</v>
      </c>
      <c r="B1047" s="99" t="s">
        <v>882</v>
      </c>
      <c r="C1047" s="17" t="s">
        <v>99</v>
      </c>
      <c r="D1047" s="29">
        <v>24</v>
      </c>
      <c r="E1047" s="5" t="s">
        <v>1171</v>
      </c>
      <c r="F1047" s="245" t="s">
        <v>1143</v>
      </c>
      <c r="G1047" s="167">
        <v>629.20000000000005</v>
      </c>
    </row>
    <row r="1048" spans="1:7" s="47" customFormat="1" ht="19.5" customHeight="1" x14ac:dyDescent="0.25">
      <c r="A1048" s="66">
        <f t="shared" si="42"/>
        <v>962</v>
      </c>
      <c r="B1048" s="99" t="s">
        <v>618</v>
      </c>
      <c r="C1048" s="17" t="s">
        <v>99</v>
      </c>
      <c r="D1048" s="29">
        <v>16</v>
      </c>
      <c r="E1048" s="5" t="s">
        <v>1171</v>
      </c>
      <c r="F1048" s="245" t="s">
        <v>1143</v>
      </c>
      <c r="G1048" s="167">
        <v>1573.0000000000002</v>
      </c>
    </row>
    <row r="1049" spans="1:7" s="47" customFormat="1" ht="19.5" customHeight="1" x14ac:dyDescent="0.25">
      <c r="A1049" s="66">
        <f t="shared" si="42"/>
        <v>963</v>
      </c>
      <c r="B1049" s="99" t="s">
        <v>534</v>
      </c>
      <c r="C1049" s="17" t="s">
        <v>99</v>
      </c>
      <c r="D1049" s="29">
        <v>4</v>
      </c>
      <c r="E1049" s="5" t="s">
        <v>1171</v>
      </c>
      <c r="F1049" s="245" t="s">
        <v>1143</v>
      </c>
      <c r="G1049" s="167">
        <v>1887.6000000000004</v>
      </c>
    </row>
    <row r="1050" spans="1:7" s="47" customFormat="1" ht="19.5" customHeight="1" x14ac:dyDescent="0.25">
      <c r="A1050" s="66">
        <f t="shared" si="42"/>
        <v>964</v>
      </c>
      <c r="B1050" s="67" t="s">
        <v>652</v>
      </c>
      <c r="C1050" s="17" t="s">
        <v>99</v>
      </c>
      <c r="D1050" s="29">
        <v>24</v>
      </c>
      <c r="E1050" s="5" t="s">
        <v>1171</v>
      </c>
      <c r="F1050" s="245" t="s">
        <v>1143</v>
      </c>
      <c r="G1050" s="167">
        <v>471.9</v>
      </c>
    </row>
    <row r="1051" spans="1:7" s="47" customFormat="1" ht="19.5" customHeight="1" x14ac:dyDescent="0.25">
      <c r="A1051" s="66">
        <f t="shared" si="42"/>
        <v>965</v>
      </c>
      <c r="B1051" s="99" t="s">
        <v>619</v>
      </c>
      <c r="C1051" s="17" t="s">
        <v>99</v>
      </c>
      <c r="D1051" s="29">
        <v>340</v>
      </c>
      <c r="E1051" s="5" t="s">
        <v>1171</v>
      </c>
      <c r="F1051" s="245" t="s">
        <v>1143</v>
      </c>
      <c r="G1051" s="167">
        <v>1887.6</v>
      </c>
    </row>
    <row r="1052" spans="1:7" s="47" customFormat="1" ht="19.5" customHeight="1" x14ac:dyDescent="0.25">
      <c r="A1052" s="66">
        <f t="shared" si="42"/>
        <v>966</v>
      </c>
      <c r="B1052" s="99" t="s">
        <v>620</v>
      </c>
      <c r="C1052" s="17" t="s">
        <v>99</v>
      </c>
      <c r="D1052" s="29">
        <v>40</v>
      </c>
      <c r="E1052" s="5" t="s">
        <v>1142</v>
      </c>
      <c r="F1052" s="245" t="s">
        <v>1143</v>
      </c>
      <c r="G1052" s="167">
        <v>3460.6</v>
      </c>
    </row>
    <row r="1053" spans="1:7" s="56" customFormat="1" ht="19.5" customHeight="1" x14ac:dyDescent="0.25">
      <c r="A1053" s="66">
        <f t="shared" si="42"/>
        <v>967</v>
      </c>
      <c r="B1053" s="99" t="s">
        <v>650</v>
      </c>
      <c r="C1053" s="17" t="s">
        <v>99</v>
      </c>
      <c r="D1053" s="29">
        <v>16</v>
      </c>
      <c r="E1053" s="5" t="s">
        <v>1171</v>
      </c>
      <c r="F1053" s="245" t="s">
        <v>1143</v>
      </c>
      <c r="G1053" s="167">
        <v>471.90000000000009</v>
      </c>
    </row>
    <row r="1054" spans="1:7" s="47" customFormat="1" ht="19.5" customHeight="1" x14ac:dyDescent="0.25">
      <c r="A1054" s="66">
        <f t="shared" si="42"/>
        <v>968</v>
      </c>
      <c r="B1054" s="99" t="s">
        <v>621</v>
      </c>
      <c r="C1054" s="17" t="s">
        <v>99</v>
      </c>
      <c r="D1054" s="29">
        <v>50</v>
      </c>
      <c r="E1054" s="5" t="s">
        <v>1142</v>
      </c>
      <c r="F1054" s="245" t="s">
        <v>1143</v>
      </c>
      <c r="G1054" s="167">
        <v>629.20000000000027</v>
      </c>
    </row>
    <row r="1055" spans="1:7" s="47" customFormat="1" ht="19.5" customHeight="1" x14ac:dyDescent="0.25">
      <c r="A1055" s="66">
        <f t="shared" si="42"/>
        <v>969</v>
      </c>
      <c r="B1055" s="99" t="s">
        <v>622</v>
      </c>
      <c r="C1055" s="17" t="s">
        <v>99</v>
      </c>
      <c r="D1055" s="29">
        <f>13+240</f>
        <v>253</v>
      </c>
      <c r="E1055" s="5" t="s">
        <v>1142</v>
      </c>
      <c r="F1055" s="245" t="s">
        <v>1143</v>
      </c>
      <c r="G1055" s="167">
        <v>786.50000000000011</v>
      </c>
    </row>
    <row r="1056" spans="1:7" s="47" customFormat="1" ht="19.5" customHeight="1" x14ac:dyDescent="0.25">
      <c r="A1056" s="66">
        <f t="shared" si="42"/>
        <v>970</v>
      </c>
      <c r="B1056" s="99" t="s">
        <v>623</v>
      </c>
      <c r="C1056" s="17" t="s">
        <v>99</v>
      </c>
      <c r="D1056" s="29">
        <v>420</v>
      </c>
      <c r="E1056" s="5" t="s">
        <v>1142</v>
      </c>
      <c r="F1056" s="245" t="s">
        <v>1143</v>
      </c>
      <c r="G1056" s="167">
        <v>810.84404761904796</v>
      </c>
    </row>
    <row r="1057" spans="1:7" s="47" customFormat="1" ht="19.5" customHeight="1" x14ac:dyDescent="0.25">
      <c r="A1057" s="66">
        <f t="shared" si="42"/>
        <v>971</v>
      </c>
      <c r="B1057" s="99" t="s">
        <v>544</v>
      </c>
      <c r="C1057" s="17" t="s">
        <v>99</v>
      </c>
      <c r="D1057" s="29">
        <v>12</v>
      </c>
      <c r="E1057" s="5" t="s">
        <v>1171</v>
      </c>
      <c r="F1057" s="245" t="s">
        <v>1143</v>
      </c>
      <c r="G1057" s="167">
        <v>471.9</v>
      </c>
    </row>
    <row r="1058" spans="1:7" s="47" customFormat="1" ht="19.5" customHeight="1" x14ac:dyDescent="0.25">
      <c r="A1058" s="66">
        <f t="shared" si="42"/>
        <v>972</v>
      </c>
      <c r="B1058" s="99" t="s">
        <v>624</v>
      </c>
      <c r="C1058" s="17" t="s">
        <v>99</v>
      </c>
      <c r="D1058" s="29">
        <v>36</v>
      </c>
      <c r="E1058" s="5" t="s">
        <v>1142</v>
      </c>
      <c r="F1058" s="245" t="s">
        <v>1143</v>
      </c>
      <c r="G1058" s="167">
        <v>4719</v>
      </c>
    </row>
    <row r="1059" spans="1:7" s="47" customFormat="1" ht="19.5" customHeight="1" x14ac:dyDescent="0.25">
      <c r="A1059" s="66">
        <f t="shared" si="42"/>
        <v>973</v>
      </c>
      <c r="B1059" s="99" t="s">
        <v>883</v>
      </c>
      <c r="C1059" s="17" t="s">
        <v>99</v>
      </c>
      <c r="D1059" s="29">
        <v>12</v>
      </c>
      <c r="E1059" s="5" t="s">
        <v>1142</v>
      </c>
      <c r="F1059" s="245" t="s">
        <v>1143</v>
      </c>
      <c r="G1059" s="167">
        <v>786.5</v>
      </c>
    </row>
    <row r="1060" spans="1:7" s="47" customFormat="1" ht="19.5" customHeight="1" x14ac:dyDescent="0.25">
      <c r="A1060" s="66">
        <f t="shared" si="42"/>
        <v>974</v>
      </c>
      <c r="B1060" s="99" t="s">
        <v>625</v>
      </c>
      <c r="C1060" s="17" t="s">
        <v>99</v>
      </c>
      <c r="D1060" s="29">
        <v>380</v>
      </c>
      <c r="E1060" s="5" t="s">
        <v>1171</v>
      </c>
      <c r="F1060" s="245" t="s">
        <v>1143</v>
      </c>
      <c r="G1060" s="167">
        <v>629.20000000000005</v>
      </c>
    </row>
    <row r="1061" spans="1:7" s="47" customFormat="1" ht="19.5" customHeight="1" x14ac:dyDescent="0.25">
      <c r="A1061" s="66">
        <f t="shared" si="42"/>
        <v>975</v>
      </c>
      <c r="B1061" s="99" t="s">
        <v>626</v>
      </c>
      <c r="C1061" s="17" t="s">
        <v>99</v>
      </c>
      <c r="D1061" s="29">
        <v>800</v>
      </c>
      <c r="E1061" s="5" t="s">
        <v>1171</v>
      </c>
      <c r="F1061" s="245" t="s">
        <v>1143</v>
      </c>
      <c r="G1061" s="167">
        <v>471.90000000000015</v>
      </c>
    </row>
    <row r="1062" spans="1:7" s="47" customFormat="1" ht="19.5" customHeight="1" x14ac:dyDescent="0.25">
      <c r="A1062" s="66">
        <f t="shared" si="42"/>
        <v>976</v>
      </c>
      <c r="B1062" s="99" t="s">
        <v>627</v>
      </c>
      <c r="C1062" s="17" t="s">
        <v>99</v>
      </c>
      <c r="D1062" s="29">
        <v>36</v>
      </c>
      <c r="E1062" s="5" t="s">
        <v>1171</v>
      </c>
      <c r="F1062" s="245" t="s">
        <v>1143</v>
      </c>
      <c r="G1062" s="167">
        <v>1887.6000000000004</v>
      </c>
    </row>
    <row r="1063" spans="1:7" s="47" customFormat="1" ht="19.5" customHeight="1" x14ac:dyDescent="0.25">
      <c r="A1063" s="66">
        <f t="shared" si="42"/>
        <v>977</v>
      </c>
      <c r="B1063" s="95" t="s">
        <v>655</v>
      </c>
      <c r="C1063" s="17" t="s">
        <v>99</v>
      </c>
      <c r="D1063" s="29">
        <v>12</v>
      </c>
      <c r="E1063" s="5" t="s">
        <v>1171</v>
      </c>
      <c r="F1063" s="245" t="s">
        <v>1143</v>
      </c>
      <c r="G1063" s="167">
        <v>1887.6</v>
      </c>
    </row>
    <row r="1064" spans="1:7" s="47" customFormat="1" ht="19.5" customHeight="1" x14ac:dyDescent="0.25">
      <c r="A1064" s="66">
        <f t="shared" si="42"/>
        <v>978</v>
      </c>
      <c r="B1064" s="99" t="s">
        <v>628</v>
      </c>
      <c r="C1064" s="17" t="s">
        <v>99</v>
      </c>
      <c r="D1064" s="29">
        <v>45</v>
      </c>
      <c r="E1064" s="5" t="s">
        <v>1171</v>
      </c>
      <c r="F1064" s="245" t="s">
        <v>1143</v>
      </c>
      <c r="G1064" s="167">
        <v>3460.6000000000004</v>
      </c>
    </row>
    <row r="1065" spans="1:7" s="47" customFormat="1" ht="19.5" customHeight="1" x14ac:dyDescent="0.25">
      <c r="A1065" s="66">
        <f t="shared" si="42"/>
        <v>979</v>
      </c>
      <c r="B1065" s="99" t="s">
        <v>629</v>
      </c>
      <c r="C1065" s="17" t="s">
        <v>99</v>
      </c>
      <c r="D1065" s="29">
        <v>58</v>
      </c>
      <c r="E1065" s="5" t="s">
        <v>1171</v>
      </c>
      <c r="F1065" s="245" t="s">
        <v>1143</v>
      </c>
      <c r="G1065" s="167">
        <v>1101.1000000000001</v>
      </c>
    </row>
    <row r="1066" spans="1:7" s="47" customFormat="1" ht="19.5" customHeight="1" x14ac:dyDescent="0.25">
      <c r="A1066" s="66">
        <f t="shared" si="42"/>
        <v>980</v>
      </c>
      <c r="B1066" s="99" t="s">
        <v>630</v>
      </c>
      <c r="C1066" s="17" t="s">
        <v>99</v>
      </c>
      <c r="D1066" s="29">
        <v>20</v>
      </c>
      <c r="E1066" s="5" t="s">
        <v>1171</v>
      </c>
      <c r="F1066" s="245" t="s">
        <v>1143</v>
      </c>
      <c r="G1066" s="167">
        <v>1966.2500000000002</v>
      </c>
    </row>
    <row r="1067" spans="1:7" s="47" customFormat="1" ht="19.5" customHeight="1" x14ac:dyDescent="0.25">
      <c r="A1067" s="66">
        <f t="shared" si="42"/>
        <v>981</v>
      </c>
      <c r="B1067" s="67" t="s">
        <v>631</v>
      </c>
      <c r="C1067" s="17" t="s">
        <v>99</v>
      </c>
      <c r="D1067" s="29">
        <v>16</v>
      </c>
      <c r="E1067" s="5" t="s">
        <v>1171</v>
      </c>
      <c r="F1067" s="245" t="s">
        <v>1143</v>
      </c>
      <c r="G1067" s="167">
        <v>2516.8000000000002</v>
      </c>
    </row>
    <row r="1068" spans="1:7" s="47" customFormat="1" ht="19.5" customHeight="1" x14ac:dyDescent="0.25">
      <c r="A1068" s="66">
        <f t="shared" si="42"/>
        <v>982</v>
      </c>
      <c r="B1068" s="99" t="s">
        <v>632</v>
      </c>
      <c r="C1068" s="17" t="s">
        <v>99</v>
      </c>
      <c r="D1068" s="29">
        <v>36</v>
      </c>
      <c r="E1068" s="5" t="s">
        <v>1171</v>
      </c>
      <c r="F1068" s="245" t="s">
        <v>1143</v>
      </c>
      <c r="G1068" s="167">
        <v>3775.2000000000007</v>
      </c>
    </row>
    <row r="1069" spans="1:7" s="47" customFormat="1" ht="19.5" customHeight="1" x14ac:dyDescent="0.25">
      <c r="A1069" s="66">
        <f t="shared" si="42"/>
        <v>983</v>
      </c>
      <c r="B1069" s="99" t="s">
        <v>633</v>
      </c>
      <c r="C1069" s="17" t="s">
        <v>99</v>
      </c>
      <c r="D1069" s="29">
        <v>36</v>
      </c>
      <c r="E1069" s="5" t="s">
        <v>1171</v>
      </c>
      <c r="F1069" s="245" t="s">
        <v>1143</v>
      </c>
      <c r="G1069" s="167">
        <v>1101.1000000000001</v>
      </c>
    </row>
    <row r="1070" spans="1:7" s="47" customFormat="1" ht="19.5" customHeight="1" x14ac:dyDescent="0.25">
      <c r="A1070" s="66">
        <f t="shared" si="42"/>
        <v>984</v>
      </c>
      <c r="B1070" s="99" t="s">
        <v>634</v>
      </c>
      <c r="C1070" s="17" t="s">
        <v>99</v>
      </c>
      <c r="D1070" s="29">
        <v>20</v>
      </c>
      <c r="E1070" s="5" t="s">
        <v>1171</v>
      </c>
      <c r="F1070" s="245" t="s">
        <v>1143</v>
      </c>
      <c r="G1070" s="167">
        <v>209.73333333333341</v>
      </c>
    </row>
    <row r="1071" spans="1:7" s="47" customFormat="1" ht="19.5" customHeight="1" x14ac:dyDescent="0.25">
      <c r="A1071" s="66">
        <f t="shared" si="42"/>
        <v>985</v>
      </c>
      <c r="B1071" s="99" t="s">
        <v>649</v>
      </c>
      <c r="C1071" s="17" t="s">
        <v>99</v>
      </c>
      <c r="D1071" s="29">
        <v>12</v>
      </c>
      <c r="E1071" s="5" t="s">
        <v>1171</v>
      </c>
      <c r="F1071" s="245" t="s">
        <v>1143</v>
      </c>
      <c r="G1071" s="167">
        <v>5033.6000000000004</v>
      </c>
    </row>
    <row r="1072" spans="1:7" s="47" customFormat="1" ht="19.5" customHeight="1" x14ac:dyDescent="0.25">
      <c r="A1072" s="66">
        <f t="shared" si="42"/>
        <v>986</v>
      </c>
      <c r="B1072" s="67" t="s">
        <v>940</v>
      </c>
      <c r="C1072" s="17" t="s">
        <v>99</v>
      </c>
      <c r="D1072" s="29">
        <v>36</v>
      </c>
      <c r="E1072" s="17" t="s">
        <v>1142</v>
      </c>
      <c r="F1072" s="245" t="s">
        <v>1143</v>
      </c>
      <c r="G1072" s="167">
        <v>471.90000000000009</v>
      </c>
    </row>
    <row r="1073" spans="1:7" s="47" customFormat="1" ht="19.5" customHeight="1" x14ac:dyDescent="0.25">
      <c r="A1073" s="66">
        <f t="shared" si="42"/>
        <v>987</v>
      </c>
      <c r="B1073" s="67" t="s">
        <v>635</v>
      </c>
      <c r="C1073" s="17" t="s">
        <v>99</v>
      </c>
      <c r="D1073" s="29">
        <v>56</v>
      </c>
      <c r="E1073" s="5" t="s">
        <v>1171</v>
      </c>
      <c r="F1073" s="245" t="s">
        <v>1143</v>
      </c>
      <c r="G1073" s="167">
        <v>2359.5000000000005</v>
      </c>
    </row>
    <row r="1074" spans="1:7" s="47" customFormat="1" ht="19.5" customHeight="1" x14ac:dyDescent="0.25">
      <c r="A1074" s="66">
        <f t="shared" si="42"/>
        <v>988</v>
      </c>
      <c r="B1074" s="99" t="s">
        <v>636</v>
      </c>
      <c r="C1074" s="17" t="s">
        <v>99</v>
      </c>
      <c r="D1074" s="29">
        <v>450</v>
      </c>
      <c r="E1074" s="5" t="s">
        <v>1171</v>
      </c>
      <c r="F1074" s="245" t="s">
        <v>1143</v>
      </c>
      <c r="G1074" s="167">
        <v>1258.4000000000003</v>
      </c>
    </row>
    <row r="1075" spans="1:7" s="47" customFormat="1" ht="19.5" customHeight="1" x14ac:dyDescent="0.25">
      <c r="A1075" s="66">
        <f>A1074+1</f>
        <v>989</v>
      </c>
      <c r="B1075" s="99" t="s">
        <v>1345</v>
      </c>
      <c r="C1075" s="17" t="s">
        <v>99</v>
      </c>
      <c r="D1075" s="29">
        <v>34</v>
      </c>
      <c r="E1075" s="5" t="s">
        <v>1171</v>
      </c>
      <c r="F1075" s="245" t="s">
        <v>1143</v>
      </c>
      <c r="G1075" s="167">
        <v>1059.9600000000003</v>
      </c>
    </row>
    <row r="1076" spans="1:7" s="47" customFormat="1" ht="19.5" customHeight="1" x14ac:dyDescent="0.25">
      <c r="A1076" s="66">
        <f>A1075+1</f>
        <v>990</v>
      </c>
      <c r="B1076" s="99" t="s">
        <v>637</v>
      </c>
      <c r="C1076" s="17" t="s">
        <v>99</v>
      </c>
      <c r="D1076" s="29">
        <v>64</v>
      </c>
      <c r="E1076" s="5" t="s">
        <v>1171</v>
      </c>
      <c r="F1076" s="245" t="s">
        <v>1143</v>
      </c>
      <c r="G1076" s="167">
        <v>471.90000000000009</v>
      </c>
    </row>
    <row r="1077" spans="1:7" s="47" customFormat="1" ht="19.5" customHeight="1" x14ac:dyDescent="0.25">
      <c r="A1077" s="66">
        <f t="shared" si="42"/>
        <v>991</v>
      </c>
      <c r="B1077" s="99" t="s">
        <v>638</v>
      </c>
      <c r="C1077" s="17" t="s">
        <v>99</v>
      </c>
      <c r="D1077" s="29">
        <v>48</v>
      </c>
      <c r="E1077" s="5" t="s">
        <v>1171</v>
      </c>
      <c r="F1077" s="245" t="s">
        <v>1143</v>
      </c>
      <c r="G1077" s="167">
        <v>786.5</v>
      </c>
    </row>
    <row r="1078" spans="1:7" s="47" customFormat="1" ht="19.5" customHeight="1" x14ac:dyDescent="0.25">
      <c r="A1078" s="66">
        <f t="shared" si="42"/>
        <v>992</v>
      </c>
      <c r="B1078" s="99" t="s">
        <v>639</v>
      </c>
      <c r="C1078" s="17" t="s">
        <v>99</v>
      </c>
      <c r="D1078" s="29">
        <v>800</v>
      </c>
      <c r="E1078" s="5" t="s">
        <v>1171</v>
      </c>
      <c r="F1078" s="245" t="s">
        <v>1143</v>
      </c>
      <c r="G1078" s="167">
        <v>471.90000000000015</v>
      </c>
    </row>
    <row r="1079" spans="1:7" s="47" customFormat="1" ht="19.5" customHeight="1" x14ac:dyDescent="0.25">
      <c r="A1079" s="66">
        <f t="shared" si="42"/>
        <v>993</v>
      </c>
      <c r="B1079" s="99" t="s">
        <v>640</v>
      </c>
      <c r="C1079" s="17" t="s">
        <v>99</v>
      </c>
      <c r="D1079" s="29">
        <v>24</v>
      </c>
      <c r="E1079" s="5" t="s">
        <v>1171</v>
      </c>
      <c r="F1079" s="245" t="s">
        <v>1143</v>
      </c>
      <c r="G1079" s="167">
        <v>1101.1000000000001</v>
      </c>
    </row>
    <row r="1080" spans="1:7" s="47" customFormat="1" ht="19.5" customHeight="1" x14ac:dyDescent="0.25">
      <c r="A1080" s="66">
        <f t="shared" si="42"/>
        <v>994</v>
      </c>
      <c r="B1080" s="99" t="s">
        <v>642</v>
      </c>
      <c r="C1080" s="17" t="s">
        <v>99</v>
      </c>
      <c r="D1080" s="29">
        <v>1</v>
      </c>
      <c r="E1080" s="5" t="s">
        <v>1171</v>
      </c>
      <c r="F1080" s="245" t="s">
        <v>1143</v>
      </c>
      <c r="G1080" s="167">
        <v>4247.1000000000013</v>
      </c>
    </row>
    <row r="1081" spans="1:7" s="47" customFormat="1" ht="19.5" customHeight="1" x14ac:dyDescent="0.25">
      <c r="A1081" s="66">
        <f t="shared" si="42"/>
        <v>995</v>
      </c>
      <c r="B1081" s="99" t="s">
        <v>641</v>
      </c>
      <c r="C1081" s="17" t="s">
        <v>99</v>
      </c>
      <c r="D1081" s="29">
        <v>120</v>
      </c>
      <c r="E1081" s="5" t="s">
        <v>1171</v>
      </c>
      <c r="F1081" s="245" t="s">
        <v>1143</v>
      </c>
      <c r="G1081" s="167">
        <v>2044.9000000000008</v>
      </c>
    </row>
    <row r="1082" spans="1:7" s="47" customFormat="1" ht="19.5" customHeight="1" x14ac:dyDescent="0.25">
      <c r="A1082" s="66">
        <f t="shared" ref="A1082:A1092" si="43">A1081+1</f>
        <v>996</v>
      </c>
      <c r="B1082" s="67" t="s">
        <v>656</v>
      </c>
      <c r="C1082" s="5" t="s">
        <v>501</v>
      </c>
      <c r="D1082" s="29">
        <v>20</v>
      </c>
      <c r="E1082" s="5" t="s">
        <v>1142</v>
      </c>
      <c r="F1082" s="245" t="s">
        <v>1143</v>
      </c>
      <c r="G1082" s="167">
        <v>786.5</v>
      </c>
    </row>
    <row r="1083" spans="1:7" s="47" customFormat="1" ht="19.5" customHeight="1" x14ac:dyDescent="0.25">
      <c r="A1083" s="66">
        <f t="shared" si="43"/>
        <v>997</v>
      </c>
      <c r="B1083" s="99" t="s">
        <v>643</v>
      </c>
      <c r="C1083" s="17" t="s">
        <v>19</v>
      </c>
      <c r="D1083" s="29">
        <v>50</v>
      </c>
      <c r="E1083" s="5" t="s">
        <v>1171</v>
      </c>
      <c r="F1083" s="245" t="s">
        <v>1143</v>
      </c>
      <c r="G1083" s="167">
        <v>1887.6000000000006</v>
      </c>
    </row>
    <row r="1084" spans="1:7" s="47" customFormat="1" ht="19.5" customHeight="1" x14ac:dyDescent="0.25">
      <c r="A1084" s="66">
        <f t="shared" si="43"/>
        <v>998</v>
      </c>
      <c r="B1084" s="99" t="s">
        <v>644</v>
      </c>
      <c r="C1084" s="17" t="s">
        <v>19</v>
      </c>
      <c r="D1084" s="29">
        <v>120</v>
      </c>
      <c r="E1084" s="5" t="s">
        <v>1171</v>
      </c>
      <c r="F1084" s="245" t="s">
        <v>1143</v>
      </c>
      <c r="G1084" s="167">
        <v>3775.2000000000007</v>
      </c>
    </row>
    <row r="1085" spans="1:7" s="47" customFormat="1" ht="19.5" customHeight="1" x14ac:dyDescent="0.25">
      <c r="A1085" s="66">
        <f t="shared" si="43"/>
        <v>999</v>
      </c>
      <c r="B1085" s="99" t="s">
        <v>645</v>
      </c>
      <c r="C1085" s="17" t="s">
        <v>531</v>
      </c>
      <c r="D1085" s="29">
        <v>36</v>
      </c>
      <c r="E1085" s="5" t="s">
        <v>1171</v>
      </c>
      <c r="F1085" s="245" t="s">
        <v>1143</v>
      </c>
      <c r="G1085" s="167">
        <v>1573.0000000000005</v>
      </c>
    </row>
    <row r="1086" spans="1:7" s="47" customFormat="1" ht="19.5" customHeight="1" x14ac:dyDescent="0.25">
      <c r="A1086" s="66">
        <f t="shared" si="43"/>
        <v>1000</v>
      </c>
      <c r="B1086" s="99" t="s">
        <v>646</v>
      </c>
      <c r="C1086" s="17" t="s">
        <v>19</v>
      </c>
      <c r="D1086" s="29">
        <v>36</v>
      </c>
      <c r="E1086" s="5" t="s">
        <v>1171</v>
      </c>
      <c r="F1086" s="245" t="s">
        <v>1143</v>
      </c>
      <c r="G1086" s="167">
        <v>629.20000000000005</v>
      </c>
    </row>
    <row r="1087" spans="1:7" s="47" customFormat="1" ht="19.5" customHeight="1" x14ac:dyDescent="0.25">
      <c r="A1087" s="66">
        <f t="shared" si="43"/>
        <v>1001</v>
      </c>
      <c r="B1087" s="67" t="s">
        <v>941</v>
      </c>
      <c r="C1087" s="17" t="s">
        <v>20</v>
      </c>
      <c r="D1087" s="29">
        <v>25</v>
      </c>
      <c r="E1087" s="5" t="s">
        <v>1142</v>
      </c>
      <c r="F1087" s="245" t="s">
        <v>1143</v>
      </c>
      <c r="G1087" s="167">
        <v>471.90000000000015</v>
      </c>
    </row>
    <row r="1088" spans="1:7" s="47" customFormat="1" ht="19.5" customHeight="1" x14ac:dyDescent="0.25">
      <c r="A1088" s="66">
        <f t="shared" si="43"/>
        <v>1002</v>
      </c>
      <c r="B1088" s="67" t="s">
        <v>664</v>
      </c>
      <c r="C1088" s="17" t="s">
        <v>99</v>
      </c>
      <c r="D1088" s="29">
        <v>4</v>
      </c>
      <c r="E1088" s="17" t="s">
        <v>1142</v>
      </c>
      <c r="F1088" s="245" t="s">
        <v>1143</v>
      </c>
      <c r="G1088" s="167">
        <v>471.90000000000009</v>
      </c>
    </row>
    <row r="1089" spans="1:7" s="47" customFormat="1" ht="19.5" customHeight="1" x14ac:dyDescent="0.25">
      <c r="A1089" s="66">
        <f t="shared" si="43"/>
        <v>1003</v>
      </c>
      <c r="B1089" s="67" t="s">
        <v>661</v>
      </c>
      <c r="C1089" s="17" t="s">
        <v>99</v>
      </c>
      <c r="D1089" s="29">
        <v>30</v>
      </c>
      <c r="E1089" s="5" t="s">
        <v>1142</v>
      </c>
      <c r="F1089" s="245" t="s">
        <v>1143</v>
      </c>
      <c r="G1089" s="167">
        <v>471.90000000000009</v>
      </c>
    </row>
    <row r="1090" spans="1:7" s="47" customFormat="1" ht="19.5" customHeight="1" x14ac:dyDescent="0.25">
      <c r="A1090" s="66">
        <f t="shared" si="43"/>
        <v>1004</v>
      </c>
      <c r="B1090" s="99" t="s">
        <v>647</v>
      </c>
      <c r="C1090" s="17" t="s">
        <v>531</v>
      </c>
      <c r="D1090" s="29">
        <v>24</v>
      </c>
      <c r="E1090" s="5" t="s">
        <v>1171</v>
      </c>
      <c r="F1090" s="245" t="s">
        <v>1143</v>
      </c>
      <c r="G1090" s="167">
        <v>629.20000000000005</v>
      </c>
    </row>
    <row r="1091" spans="1:7" s="47" customFormat="1" ht="19.5" customHeight="1" x14ac:dyDescent="0.25">
      <c r="A1091" s="66">
        <f t="shared" si="43"/>
        <v>1005</v>
      </c>
      <c r="B1091" s="99" t="s">
        <v>648</v>
      </c>
      <c r="C1091" s="119" t="s">
        <v>99</v>
      </c>
      <c r="D1091" s="29">
        <v>24</v>
      </c>
      <c r="E1091" s="5" t="s">
        <v>1171</v>
      </c>
      <c r="F1091" s="245" t="s">
        <v>1143</v>
      </c>
      <c r="G1091" s="167">
        <v>1573</v>
      </c>
    </row>
    <row r="1092" spans="1:7" s="47" customFormat="1" ht="19.5" customHeight="1" x14ac:dyDescent="0.25">
      <c r="A1092" s="66">
        <f t="shared" si="43"/>
        <v>1006</v>
      </c>
      <c r="B1092" s="90" t="s">
        <v>999</v>
      </c>
      <c r="C1092" s="119" t="s">
        <v>99</v>
      </c>
      <c r="D1092" s="29">
        <v>50</v>
      </c>
      <c r="E1092" s="5" t="s">
        <v>1150</v>
      </c>
      <c r="F1092" s="245" t="s">
        <v>1143</v>
      </c>
      <c r="G1092" s="167">
        <v>393.25000000000011</v>
      </c>
    </row>
    <row r="1093" spans="1:7" s="1" customFormat="1" ht="18.75" customHeight="1" x14ac:dyDescent="0.3">
      <c r="A1093" s="233" t="s">
        <v>1242</v>
      </c>
      <c r="B1093" s="234"/>
      <c r="C1093" s="183"/>
      <c r="D1093" s="184"/>
      <c r="E1093" s="183"/>
      <c r="F1093" s="252"/>
      <c r="G1093" s="210">
        <f>SUM(G1094:G1096)</f>
        <v>84200</v>
      </c>
    </row>
    <row r="1094" spans="1:7" s="47" customFormat="1" ht="22.5" customHeight="1" x14ac:dyDescent="0.25">
      <c r="A1094" s="85">
        <f>A1092+1</f>
        <v>1007</v>
      </c>
      <c r="B1094" s="101" t="s">
        <v>1430</v>
      </c>
      <c r="C1094" s="102" t="s">
        <v>19</v>
      </c>
      <c r="D1094" s="29">
        <v>1</v>
      </c>
      <c r="E1094" s="6" t="s">
        <v>1150</v>
      </c>
      <c r="F1094" s="255" t="s">
        <v>1141</v>
      </c>
      <c r="G1094" s="172">
        <v>59620</v>
      </c>
    </row>
    <row r="1095" spans="1:7" s="47" customFormat="1" ht="43.5" customHeight="1" x14ac:dyDescent="0.25">
      <c r="A1095" s="179" t="s">
        <v>1514</v>
      </c>
      <c r="B1095" s="174" t="s">
        <v>1515</v>
      </c>
      <c r="C1095" s="127" t="s">
        <v>784</v>
      </c>
      <c r="D1095" s="128">
        <v>1</v>
      </c>
      <c r="E1095" s="127" t="s">
        <v>1142</v>
      </c>
      <c r="F1095" s="256" t="s">
        <v>1294</v>
      </c>
      <c r="G1095" s="172">
        <v>24080</v>
      </c>
    </row>
    <row r="1096" spans="1:7" s="47" customFormat="1" ht="37.5" customHeight="1" x14ac:dyDescent="0.25">
      <c r="A1096" s="179" t="s">
        <v>1523</v>
      </c>
      <c r="B1096" s="67" t="s">
        <v>1521</v>
      </c>
      <c r="C1096" s="5" t="s">
        <v>19</v>
      </c>
      <c r="D1096" s="29">
        <v>3</v>
      </c>
      <c r="E1096" s="5" t="s">
        <v>1142</v>
      </c>
      <c r="F1096" s="245" t="s">
        <v>1143</v>
      </c>
      <c r="G1096" s="177">
        <v>500</v>
      </c>
    </row>
    <row r="1097" spans="1:7" s="1" customFormat="1" ht="18.75" customHeight="1" x14ac:dyDescent="0.3">
      <c r="A1097" s="233" t="s">
        <v>1243</v>
      </c>
      <c r="B1097" s="234"/>
      <c r="C1097" s="183"/>
      <c r="D1097" s="184"/>
      <c r="E1097" s="183"/>
      <c r="F1097" s="186"/>
      <c r="G1097" s="197">
        <f>SUM(G1098:G1128)</f>
        <v>54742</v>
      </c>
    </row>
    <row r="1098" spans="1:7" s="47" customFormat="1" ht="18.75" customHeight="1" x14ac:dyDescent="0.25">
      <c r="A1098" s="66">
        <f>A1094+1</f>
        <v>1008</v>
      </c>
      <c r="B1098" s="95" t="s">
        <v>666</v>
      </c>
      <c r="C1098" s="5" t="s">
        <v>667</v>
      </c>
      <c r="D1098" s="29">
        <v>443</v>
      </c>
      <c r="E1098" s="5" t="s">
        <v>1142</v>
      </c>
      <c r="F1098" s="245" t="s">
        <v>1143</v>
      </c>
      <c r="G1098" s="167">
        <v>7507</v>
      </c>
    </row>
    <row r="1099" spans="1:7" s="47" customFormat="1" ht="18.75" customHeight="1" x14ac:dyDescent="0.25">
      <c r="A1099" s="66">
        <f>A1098+1</f>
        <v>1009</v>
      </c>
      <c r="B1099" s="95" t="s">
        <v>872</v>
      </c>
      <c r="C1099" s="5" t="s">
        <v>99</v>
      </c>
      <c r="D1099" s="29">
        <v>410</v>
      </c>
      <c r="E1099" s="5" t="s">
        <v>1244</v>
      </c>
      <c r="F1099" s="245" t="s">
        <v>1143</v>
      </c>
      <c r="G1099" s="167">
        <v>5960</v>
      </c>
    </row>
    <row r="1100" spans="1:7" s="47" customFormat="1" ht="18.75" customHeight="1" x14ac:dyDescent="0.25">
      <c r="A1100" s="66">
        <f t="shared" ref="A1100:A1128" si="44">A1099+1</f>
        <v>1010</v>
      </c>
      <c r="B1100" s="95" t="s">
        <v>668</v>
      </c>
      <c r="C1100" s="5" t="s">
        <v>667</v>
      </c>
      <c r="D1100" s="29">
        <v>150</v>
      </c>
      <c r="E1100" s="5" t="s">
        <v>1244</v>
      </c>
      <c r="F1100" s="245" t="s">
        <v>1143</v>
      </c>
      <c r="G1100" s="167">
        <v>1575</v>
      </c>
    </row>
    <row r="1101" spans="1:7" s="47" customFormat="1" ht="18.75" customHeight="1" x14ac:dyDescent="0.25">
      <c r="A1101" s="66">
        <f>A1100+1</f>
        <v>1011</v>
      </c>
      <c r="B1101" s="95" t="s">
        <v>670</v>
      </c>
      <c r="C1101" s="5" t="s">
        <v>99</v>
      </c>
      <c r="D1101" s="29">
        <v>300</v>
      </c>
      <c r="E1101" s="5" t="s">
        <v>1142</v>
      </c>
      <c r="F1101" s="245" t="s">
        <v>1143</v>
      </c>
      <c r="G1101" s="167">
        <v>750</v>
      </c>
    </row>
    <row r="1102" spans="1:7" s="47" customFormat="1" ht="18.75" customHeight="1" x14ac:dyDescent="0.25">
      <c r="A1102" s="66">
        <f t="shared" si="44"/>
        <v>1012</v>
      </c>
      <c r="B1102" s="95" t="s">
        <v>671</v>
      </c>
      <c r="C1102" s="5" t="s">
        <v>99</v>
      </c>
      <c r="D1102" s="29">
        <v>220</v>
      </c>
      <c r="E1102" s="5" t="s">
        <v>1142</v>
      </c>
      <c r="F1102" s="245" t="s">
        <v>1143</v>
      </c>
      <c r="G1102" s="167">
        <v>1260</v>
      </c>
    </row>
    <row r="1103" spans="1:7" s="47" customFormat="1" ht="18.75" customHeight="1" x14ac:dyDescent="0.25">
      <c r="A1103" s="66">
        <f>A1102+1</f>
        <v>1013</v>
      </c>
      <c r="B1103" s="95" t="s">
        <v>672</v>
      </c>
      <c r="C1103" s="5" t="s">
        <v>160</v>
      </c>
      <c r="D1103" s="29">
        <v>101</v>
      </c>
      <c r="E1103" s="5" t="s">
        <v>1142</v>
      </c>
      <c r="F1103" s="245" t="s">
        <v>1143</v>
      </c>
      <c r="G1103" s="167">
        <v>1050</v>
      </c>
    </row>
    <row r="1104" spans="1:7" s="47" customFormat="1" ht="24" customHeight="1" x14ac:dyDescent="0.25">
      <c r="A1104" s="66">
        <f t="shared" si="44"/>
        <v>1014</v>
      </c>
      <c r="B1104" s="95" t="s">
        <v>673</v>
      </c>
      <c r="C1104" s="5" t="s">
        <v>160</v>
      </c>
      <c r="D1104" s="29">
        <v>70</v>
      </c>
      <c r="E1104" s="5" t="s">
        <v>1142</v>
      </c>
      <c r="F1104" s="245" t="s">
        <v>1143</v>
      </c>
      <c r="G1104" s="167">
        <v>1050</v>
      </c>
    </row>
    <row r="1105" spans="1:7" s="47" customFormat="1" ht="18.75" customHeight="1" x14ac:dyDescent="0.25">
      <c r="A1105" s="66">
        <f t="shared" si="44"/>
        <v>1015</v>
      </c>
      <c r="B1105" s="95" t="s">
        <v>674</v>
      </c>
      <c r="C1105" s="5" t="s">
        <v>160</v>
      </c>
      <c r="D1105" s="29">
        <v>70</v>
      </c>
      <c r="E1105" s="5" t="s">
        <v>1142</v>
      </c>
      <c r="F1105" s="245" t="s">
        <v>1143</v>
      </c>
      <c r="G1105" s="167">
        <v>1470</v>
      </c>
    </row>
    <row r="1106" spans="1:7" s="47" customFormat="1" ht="18.75" customHeight="1" x14ac:dyDescent="0.25">
      <c r="A1106" s="66">
        <f t="shared" si="44"/>
        <v>1016</v>
      </c>
      <c r="B1106" s="95" t="s">
        <v>675</v>
      </c>
      <c r="C1106" s="5" t="s">
        <v>160</v>
      </c>
      <c r="D1106" s="29">
        <v>700</v>
      </c>
      <c r="E1106" s="5" t="s">
        <v>1142</v>
      </c>
      <c r="F1106" s="245" t="s">
        <v>1143</v>
      </c>
      <c r="G1106" s="167">
        <v>6431</v>
      </c>
    </row>
    <row r="1107" spans="1:7" s="47" customFormat="1" ht="18.75" customHeight="1" x14ac:dyDescent="0.25">
      <c r="A1107" s="66">
        <f t="shared" si="44"/>
        <v>1017</v>
      </c>
      <c r="B1107" s="95" t="s">
        <v>676</v>
      </c>
      <c r="C1107" s="5" t="s">
        <v>160</v>
      </c>
      <c r="D1107" s="29">
        <v>100</v>
      </c>
      <c r="E1107" s="5" t="s">
        <v>1142</v>
      </c>
      <c r="F1107" s="245" t="s">
        <v>1143</v>
      </c>
      <c r="G1107" s="167">
        <v>2520</v>
      </c>
    </row>
    <row r="1108" spans="1:7" s="47" customFormat="1" ht="18.75" customHeight="1" x14ac:dyDescent="0.25">
      <c r="A1108" s="66">
        <f t="shared" si="44"/>
        <v>1018</v>
      </c>
      <c r="B1108" s="95" t="s">
        <v>677</v>
      </c>
      <c r="C1108" s="5" t="s">
        <v>160</v>
      </c>
      <c r="D1108" s="29">
        <v>40</v>
      </c>
      <c r="E1108" s="5" t="s">
        <v>1142</v>
      </c>
      <c r="F1108" s="245" t="s">
        <v>1143</v>
      </c>
      <c r="G1108" s="167">
        <v>1400</v>
      </c>
    </row>
    <row r="1109" spans="1:7" s="47" customFormat="1" ht="18.75" customHeight="1" x14ac:dyDescent="0.25">
      <c r="A1109" s="66">
        <f t="shared" si="44"/>
        <v>1019</v>
      </c>
      <c r="B1109" s="95" t="s">
        <v>1347</v>
      </c>
      <c r="C1109" s="5" t="s">
        <v>99</v>
      </c>
      <c r="D1109" s="29">
        <v>410</v>
      </c>
      <c r="E1109" s="5" t="s">
        <v>1348</v>
      </c>
      <c r="F1109" s="245" t="s">
        <v>1143</v>
      </c>
      <c r="G1109" s="167">
        <v>5960</v>
      </c>
    </row>
    <row r="1110" spans="1:7" s="47" customFormat="1" ht="24" customHeight="1" x14ac:dyDescent="0.25">
      <c r="A1110" s="66">
        <f>A1109+1</f>
        <v>1020</v>
      </c>
      <c r="B1110" s="95" t="s">
        <v>1349</v>
      </c>
      <c r="C1110" s="5" t="s">
        <v>99</v>
      </c>
      <c r="D1110" s="29">
        <v>15</v>
      </c>
      <c r="E1110" s="5" t="s">
        <v>1142</v>
      </c>
      <c r="F1110" s="245" t="s">
        <v>1143</v>
      </c>
      <c r="G1110" s="167">
        <v>157</v>
      </c>
    </row>
    <row r="1111" spans="1:7" s="47" customFormat="1" ht="18.75" customHeight="1" x14ac:dyDescent="0.25">
      <c r="A1111" s="66">
        <f t="shared" si="44"/>
        <v>1021</v>
      </c>
      <c r="B1111" s="99" t="s">
        <v>1059</v>
      </c>
      <c r="C1111" s="5" t="s">
        <v>99</v>
      </c>
      <c r="D1111" s="29">
        <v>15</v>
      </c>
      <c r="E1111" s="5" t="s">
        <v>1245</v>
      </c>
      <c r="F1111" s="245" t="s">
        <v>1143</v>
      </c>
      <c r="G1111" s="167">
        <v>315</v>
      </c>
    </row>
    <row r="1112" spans="1:7" s="47" customFormat="1" ht="18.75" customHeight="1" x14ac:dyDescent="0.25">
      <c r="A1112" s="66">
        <f>A1111+1</f>
        <v>1022</v>
      </c>
      <c r="B1112" s="95" t="s">
        <v>681</v>
      </c>
      <c r="C1112" s="5" t="s">
        <v>19</v>
      </c>
      <c r="D1112" s="29">
        <v>400</v>
      </c>
      <c r="E1112" s="5" t="s">
        <v>1142</v>
      </c>
      <c r="F1112" s="245" t="s">
        <v>1143</v>
      </c>
      <c r="G1112" s="167">
        <v>87</v>
      </c>
    </row>
    <row r="1113" spans="1:7" s="47" customFormat="1" ht="18.75" customHeight="1" x14ac:dyDescent="0.25">
      <c r="A1113" s="66">
        <f t="shared" si="44"/>
        <v>1023</v>
      </c>
      <c r="B1113" s="67" t="s">
        <v>682</v>
      </c>
      <c r="C1113" s="5" t="s">
        <v>20</v>
      </c>
      <c r="D1113" s="29">
        <v>200</v>
      </c>
      <c r="E1113" s="5" t="s">
        <v>1142</v>
      </c>
      <c r="F1113" s="245" t="s">
        <v>1143</v>
      </c>
      <c r="G1113" s="167">
        <v>409</v>
      </c>
    </row>
    <row r="1114" spans="1:7" s="47" customFormat="1" ht="18.75" customHeight="1" x14ac:dyDescent="0.25">
      <c r="A1114" s="66">
        <f>A1113+1</f>
        <v>1024</v>
      </c>
      <c r="B1114" s="95" t="s">
        <v>683</v>
      </c>
      <c r="C1114" s="5" t="s">
        <v>99</v>
      </c>
      <c r="D1114" s="29">
        <v>300</v>
      </c>
      <c r="E1114" s="5" t="s">
        <v>1142</v>
      </c>
      <c r="F1114" s="245" t="s">
        <v>1143</v>
      </c>
      <c r="G1114" s="167">
        <v>360</v>
      </c>
    </row>
    <row r="1115" spans="1:7" s="47" customFormat="1" ht="18.75" customHeight="1" x14ac:dyDescent="0.25">
      <c r="A1115" s="66">
        <f t="shared" si="44"/>
        <v>1025</v>
      </c>
      <c r="B1115" s="95" t="s">
        <v>684</v>
      </c>
      <c r="C1115" s="5" t="s">
        <v>667</v>
      </c>
      <c r="D1115" s="29">
        <v>30</v>
      </c>
      <c r="E1115" s="5" t="s">
        <v>1142</v>
      </c>
      <c r="F1115" s="245" t="s">
        <v>1143</v>
      </c>
      <c r="G1115" s="167">
        <v>121</v>
      </c>
    </row>
    <row r="1116" spans="1:7" s="47" customFormat="1" ht="34.5" customHeight="1" x14ac:dyDescent="0.25">
      <c r="A1116" s="66">
        <f t="shared" si="44"/>
        <v>1026</v>
      </c>
      <c r="B1116" s="95" t="s">
        <v>685</v>
      </c>
      <c r="C1116" s="5" t="s">
        <v>667</v>
      </c>
      <c r="D1116" s="29">
        <v>1500</v>
      </c>
      <c r="E1116" s="5" t="s">
        <v>1142</v>
      </c>
      <c r="F1116" s="245" t="s">
        <v>1143</v>
      </c>
      <c r="G1116" s="167">
        <v>787</v>
      </c>
    </row>
    <row r="1117" spans="1:7" s="47" customFormat="1" ht="18.75" customHeight="1" x14ac:dyDescent="0.25">
      <c r="A1117" s="66">
        <f t="shared" si="44"/>
        <v>1027</v>
      </c>
      <c r="B1117" s="95" t="s">
        <v>687</v>
      </c>
      <c r="C1117" s="5" t="s">
        <v>99</v>
      </c>
      <c r="D1117" s="29">
        <v>300</v>
      </c>
      <c r="E1117" s="5" t="s">
        <v>1142</v>
      </c>
      <c r="F1117" s="245" t="s">
        <v>1143</v>
      </c>
      <c r="G1117" s="167">
        <v>315</v>
      </c>
    </row>
    <row r="1118" spans="1:7" s="47" customFormat="1" ht="24" customHeight="1" x14ac:dyDescent="0.25">
      <c r="A1118" s="66">
        <f t="shared" si="44"/>
        <v>1028</v>
      </c>
      <c r="B1118" s="95" t="s">
        <v>688</v>
      </c>
      <c r="C1118" s="5" t="s">
        <v>99</v>
      </c>
      <c r="D1118" s="29">
        <v>100</v>
      </c>
      <c r="E1118" s="5" t="s">
        <v>1142</v>
      </c>
      <c r="F1118" s="245" t="s">
        <v>1143</v>
      </c>
      <c r="G1118" s="167">
        <v>958</v>
      </c>
    </row>
    <row r="1119" spans="1:7" s="47" customFormat="1" ht="18.75" customHeight="1" x14ac:dyDescent="0.25">
      <c r="A1119" s="66">
        <f t="shared" si="44"/>
        <v>1029</v>
      </c>
      <c r="B1119" s="95" t="s">
        <v>689</v>
      </c>
      <c r="C1119" s="5" t="s">
        <v>99</v>
      </c>
      <c r="D1119" s="29">
        <v>300</v>
      </c>
      <c r="E1119" s="5" t="s">
        <v>1142</v>
      </c>
      <c r="F1119" s="245" t="s">
        <v>1143</v>
      </c>
      <c r="G1119" s="167">
        <v>2497</v>
      </c>
    </row>
    <row r="1120" spans="1:7" s="57" customFormat="1" ht="18.75" customHeight="1" x14ac:dyDescent="0.2">
      <c r="A1120" s="66">
        <f t="shared" si="44"/>
        <v>1030</v>
      </c>
      <c r="B1120" s="95" t="s">
        <v>690</v>
      </c>
      <c r="C1120" s="5" t="s">
        <v>99</v>
      </c>
      <c r="D1120" s="29">
        <v>450</v>
      </c>
      <c r="E1120" s="5" t="s">
        <v>1142</v>
      </c>
      <c r="F1120" s="245" t="s">
        <v>1143</v>
      </c>
      <c r="G1120" s="167">
        <v>585</v>
      </c>
    </row>
    <row r="1121" spans="1:7" s="57" customFormat="1" ht="37.5" customHeight="1" x14ac:dyDescent="0.2">
      <c r="A1121" s="66">
        <f t="shared" si="44"/>
        <v>1031</v>
      </c>
      <c r="B1121" s="95" t="s">
        <v>691</v>
      </c>
      <c r="C1121" s="5" t="s">
        <v>99</v>
      </c>
      <c r="D1121" s="29">
        <v>1400</v>
      </c>
      <c r="E1121" s="5" t="s">
        <v>1142</v>
      </c>
      <c r="F1121" s="245" t="s">
        <v>1143</v>
      </c>
      <c r="G1121" s="167">
        <v>730</v>
      </c>
    </row>
    <row r="1122" spans="1:7" s="57" customFormat="1" ht="18.75" customHeight="1" x14ac:dyDescent="0.2">
      <c r="A1122" s="66">
        <f t="shared" si="44"/>
        <v>1032</v>
      </c>
      <c r="B1122" s="95" t="s">
        <v>1058</v>
      </c>
      <c r="C1122" s="5" t="s">
        <v>667</v>
      </c>
      <c r="D1122" s="29">
        <v>650</v>
      </c>
      <c r="E1122" s="5" t="s">
        <v>1142</v>
      </c>
      <c r="F1122" s="245" t="s">
        <v>1143</v>
      </c>
      <c r="G1122" s="167">
        <v>4200</v>
      </c>
    </row>
    <row r="1123" spans="1:7" s="47" customFormat="1" ht="18.75" customHeight="1" x14ac:dyDescent="0.25">
      <c r="A1123" s="66">
        <f t="shared" si="44"/>
        <v>1033</v>
      </c>
      <c r="B1123" s="107" t="s">
        <v>904</v>
      </c>
      <c r="C1123" s="5" t="s">
        <v>692</v>
      </c>
      <c r="D1123" s="29">
        <v>40</v>
      </c>
      <c r="E1123" s="5" t="s">
        <v>1142</v>
      </c>
      <c r="F1123" s="245" t="s">
        <v>1143</v>
      </c>
      <c r="G1123" s="167">
        <v>941</v>
      </c>
    </row>
    <row r="1124" spans="1:7" s="47" customFormat="1" ht="18.75" customHeight="1" x14ac:dyDescent="0.25">
      <c r="A1124" s="66">
        <f t="shared" si="44"/>
        <v>1034</v>
      </c>
      <c r="B1124" s="95" t="s">
        <v>693</v>
      </c>
      <c r="C1124" s="5" t="s">
        <v>667</v>
      </c>
      <c r="D1124" s="29">
        <v>450</v>
      </c>
      <c r="E1124" s="5" t="s">
        <v>1142</v>
      </c>
      <c r="F1124" s="245" t="s">
        <v>1143</v>
      </c>
      <c r="G1124" s="167">
        <v>2950</v>
      </c>
    </row>
    <row r="1125" spans="1:7" s="47" customFormat="1" ht="18.75" customHeight="1" x14ac:dyDescent="0.25">
      <c r="A1125" s="66">
        <f t="shared" si="44"/>
        <v>1035</v>
      </c>
      <c r="B1125" s="103" t="s">
        <v>983</v>
      </c>
      <c r="C1125" s="17" t="s">
        <v>328</v>
      </c>
      <c r="D1125" s="29">
        <v>200</v>
      </c>
      <c r="E1125" s="5" t="s">
        <v>1142</v>
      </c>
      <c r="F1125" s="245" t="s">
        <v>1143</v>
      </c>
      <c r="G1125" s="167">
        <v>1365</v>
      </c>
    </row>
    <row r="1126" spans="1:7" s="47" customFormat="1" ht="18.75" customHeight="1" x14ac:dyDescent="0.25">
      <c r="A1126" s="66">
        <f>A1125+1</f>
        <v>1036</v>
      </c>
      <c r="B1126" s="95" t="s">
        <v>694</v>
      </c>
      <c r="C1126" s="5" t="s">
        <v>99</v>
      </c>
      <c r="D1126" s="29">
        <v>30</v>
      </c>
      <c r="E1126" s="5" t="s">
        <v>1142</v>
      </c>
      <c r="F1126" s="245" t="s">
        <v>1143</v>
      </c>
      <c r="G1126" s="167">
        <v>87</v>
      </c>
    </row>
    <row r="1127" spans="1:7" s="47" customFormat="1" ht="18.75" customHeight="1" x14ac:dyDescent="0.25">
      <c r="A1127" s="66">
        <f>A1126+1</f>
        <v>1037</v>
      </c>
      <c r="B1127" s="67" t="s">
        <v>695</v>
      </c>
      <c r="C1127" s="5" t="s">
        <v>99</v>
      </c>
      <c r="D1127" s="29">
        <f>50+2</f>
        <v>52</v>
      </c>
      <c r="E1127" s="5" t="s">
        <v>1142</v>
      </c>
      <c r="F1127" s="245" t="s">
        <v>1143</v>
      </c>
      <c r="G1127" s="167">
        <v>210</v>
      </c>
    </row>
    <row r="1128" spans="1:7" s="47" customFormat="1" ht="18.75" customHeight="1" x14ac:dyDescent="0.25">
      <c r="A1128" s="66">
        <f t="shared" si="44"/>
        <v>1038</v>
      </c>
      <c r="B1128" s="95" t="s">
        <v>696</v>
      </c>
      <c r="C1128" s="5" t="s">
        <v>99</v>
      </c>
      <c r="D1128" s="29">
        <v>200</v>
      </c>
      <c r="E1128" s="5" t="s">
        <v>1142</v>
      </c>
      <c r="F1128" s="245" t="s">
        <v>1143</v>
      </c>
      <c r="G1128" s="167">
        <v>735</v>
      </c>
    </row>
    <row r="1129" spans="1:7" s="1" customFormat="1" ht="36" customHeight="1" x14ac:dyDescent="0.3">
      <c r="A1129" s="233" t="s">
        <v>1246</v>
      </c>
      <c r="B1129" s="234"/>
      <c r="C1129" s="234"/>
      <c r="D1129" s="234"/>
      <c r="E1129" s="234"/>
      <c r="F1129" s="234"/>
      <c r="G1129" s="197">
        <f>+SUM(G1130:G1157)</f>
        <v>29020.400000000001</v>
      </c>
    </row>
    <row r="1130" spans="1:7" s="47" customFormat="1" ht="21.75" customHeight="1" x14ac:dyDescent="0.25">
      <c r="A1130" s="66">
        <f>A1128+1</f>
        <v>1039</v>
      </c>
      <c r="B1130" s="95" t="s">
        <v>665</v>
      </c>
      <c r="C1130" s="5" t="s">
        <v>19</v>
      </c>
      <c r="D1130" s="29">
        <f>50+5+5+50+5+1</f>
        <v>116</v>
      </c>
      <c r="E1130" s="5" t="s">
        <v>1142</v>
      </c>
      <c r="F1130" s="245" t="s">
        <v>1143</v>
      </c>
      <c r="G1130" s="167">
        <v>126</v>
      </c>
    </row>
    <row r="1131" spans="1:7" s="47" customFormat="1" ht="21.75" customHeight="1" x14ac:dyDescent="0.25">
      <c r="A1131" s="66">
        <f t="shared" ref="A1131:A1156" si="45">A1130+1</f>
        <v>1040</v>
      </c>
      <c r="B1131" s="67" t="s">
        <v>699</v>
      </c>
      <c r="C1131" s="5" t="s">
        <v>1313</v>
      </c>
      <c r="D1131" s="29">
        <v>300</v>
      </c>
      <c r="E1131" s="5" t="s">
        <v>1142</v>
      </c>
      <c r="F1131" s="245" t="s">
        <v>1143</v>
      </c>
      <c r="G1131" s="167">
        <v>600</v>
      </c>
    </row>
    <row r="1132" spans="1:7" s="47" customFormat="1" ht="21.75" customHeight="1" x14ac:dyDescent="0.25">
      <c r="A1132" s="66">
        <f t="shared" si="45"/>
        <v>1041</v>
      </c>
      <c r="B1132" s="95" t="s">
        <v>701</v>
      </c>
      <c r="C1132" s="5" t="s">
        <v>19</v>
      </c>
      <c r="D1132" s="29">
        <v>450</v>
      </c>
      <c r="E1132" s="5" t="s">
        <v>1142</v>
      </c>
      <c r="F1132" s="245" t="s">
        <v>1143</v>
      </c>
      <c r="G1132" s="167">
        <v>500</v>
      </c>
    </row>
    <row r="1133" spans="1:7" s="3" customFormat="1" ht="21.75" customHeight="1" x14ac:dyDescent="0.25">
      <c r="A1133" s="66">
        <f t="shared" si="45"/>
        <v>1042</v>
      </c>
      <c r="B1133" s="95" t="s">
        <v>949</v>
      </c>
      <c r="C1133" s="5" t="s">
        <v>1000</v>
      </c>
      <c r="D1133" s="29">
        <v>10000</v>
      </c>
      <c r="E1133" s="5" t="s">
        <v>1142</v>
      </c>
      <c r="F1133" s="245" t="s">
        <v>1143</v>
      </c>
      <c r="G1133" s="167">
        <v>150</v>
      </c>
    </row>
    <row r="1134" spans="1:7" s="47" customFormat="1" ht="21.75" customHeight="1" x14ac:dyDescent="0.25">
      <c r="A1134" s="66">
        <f t="shared" si="45"/>
        <v>1043</v>
      </c>
      <c r="B1134" s="95" t="s">
        <v>1306</v>
      </c>
      <c r="C1134" s="5" t="s">
        <v>1000</v>
      </c>
      <c r="D1134" s="29">
        <v>50</v>
      </c>
      <c r="E1134" s="5" t="s">
        <v>1142</v>
      </c>
      <c r="F1134" s="245" t="s">
        <v>1143</v>
      </c>
      <c r="G1134" s="167">
        <v>200</v>
      </c>
    </row>
    <row r="1135" spans="1:7" s="54" customFormat="1" ht="21.75" customHeight="1" x14ac:dyDescent="0.25">
      <c r="A1135" s="66">
        <f t="shared" si="45"/>
        <v>1044</v>
      </c>
      <c r="B1135" s="67" t="s">
        <v>703</v>
      </c>
      <c r="C1135" s="5" t="s">
        <v>19</v>
      </c>
      <c r="D1135" s="29">
        <f>10+2+5+2+1</f>
        <v>20</v>
      </c>
      <c r="E1135" s="5" t="s">
        <v>1142</v>
      </c>
      <c r="F1135" s="245" t="s">
        <v>1143</v>
      </c>
      <c r="G1135" s="167">
        <v>60</v>
      </c>
    </row>
    <row r="1136" spans="1:7" s="57" customFormat="1" ht="21.75" customHeight="1" x14ac:dyDescent="0.2">
      <c r="A1136" s="66">
        <f t="shared" si="45"/>
        <v>1045</v>
      </c>
      <c r="B1136" s="67" t="s">
        <v>700</v>
      </c>
      <c r="C1136" s="5" t="s">
        <v>1000</v>
      </c>
      <c r="D1136" s="29">
        <v>0</v>
      </c>
      <c r="E1136" s="5" t="s">
        <v>1142</v>
      </c>
      <c r="F1136" s="245" t="s">
        <v>1143</v>
      </c>
      <c r="G1136" s="167">
        <v>1500</v>
      </c>
    </row>
    <row r="1137" spans="1:7" s="57" customFormat="1" ht="21.75" customHeight="1" x14ac:dyDescent="0.2">
      <c r="A1137" s="66">
        <f t="shared" si="45"/>
        <v>1046</v>
      </c>
      <c r="B1137" s="67" t="s">
        <v>704</v>
      </c>
      <c r="C1137" s="5" t="s">
        <v>66</v>
      </c>
      <c r="D1137" s="29">
        <v>4100</v>
      </c>
      <c r="E1137" s="5" t="s">
        <v>1142</v>
      </c>
      <c r="F1137" s="245" t="s">
        <v>1143</v>
      </c>
      <c r="G1137" s="167">
        <v>500</v>
      </c>
    </row>
    <row r="1138" spans="1:7" s="57" customFormat="1" ht="21.75" customHeight="1" x14ac:dyDescent="0.2">
      <c r="A1138" s="66">
        <f t="shared" si="45"/>
        <v>1047</v>
      </c>
      <c r="B1138" s="95" t="s">
        <v>678</v>
      </c>
      <c r="C1138" s="5" t="s">
        <v>99</v>
      </c>
      <c r="D1138" s="29">
        <v>2000</v>
      </c>
      <c r="E1138" s="5" t="s">
        <v>1142</v>
      </c>
      <c r="F1138" s="245" t="s">
        <v>1143</v>
      </c>
      <c r="G1138" s="167">
        <v>955</v>
      </c>
    </row>
    <row r="1139" spans="1:7" s="57" customFormat="1" ht="21.75" customHeight="1" x14ac:dyDescent="0.2">
      <c r="A1139" s="66">
        <f t="shared" si="45"/>
        <v>1048</v>
      </c>
      <c r="B1139" s="104" t="s">
        <v>918</v>
      </c>
      <c r="C1139" s="5" t="s">
        <v>19</v>
      </c>
      <c r="D1139" s="29">
        <f>1000+100</f>
        <v>1100</v>
      </c>
      <c r="E1139" s="5" t="s">
        <v>1142</v>
      </c>
      <c r="F1139" s="245" t="s">
        <v>1143</v>
      </c>
      <c r="G1139" s="167">
        <v>550</v>
      </c>
    </row>
    <row r="1140" spans="1:7" s="57" customFormat="1" ht="21.75" customHeight="1" x14ac:dyDescent="0.2">
      <c r="A1140" s="66">
        <f t="shared" si="45"/>
        <v>1049</v>
      </c>
      <c r="B1140" s="95" t="s">
        <v>1448</v>
      </c>
      <c r="C1140" s="5" t="s">
        <v>1449</v>
      </c>
      <c r="D1140" s="29">
        <v>7800</v>
      </c>
      <c r="E1140" s="5" t="s">
        <v>1142</v>
      </c>
      <c r="F1140" s="245" t="s">
        <v>1143</v>
      </c>
      <c r="G1140" s="177">
        <v>741</v>
      </c>
    </row>
    <row r="1141" spans="1:7" s="54" customFormat="1" ht="21.75" customHeight="1" x14ac:dyDescent="0.25">
      <c r="A1141" s="66">
        <f t="shared" si="45"/>
        <v>1050</v>
      </c>
      <c r="B1141" s="104" t="s">
        <v>679</v>
      </c>
      <c r="C1141" s="5" t="s">
        <v>680</v>
      </c>
      <c r="D1141" s="29">
        <v>45000</v>
      </c>
      <c r="E1141" s="5" t="s">
        <v>1140</v>
      </c>
      <c r="F1141" s="245" t="s">
        <v>1143</v>
      </c>
      <c r="G1141" s="167">
        <v>14700</v>
      </c>
    </row>
    <row r="1142" spans="1:7" s="57" customFormat="1" ht="21.75" customHeight="1" x14ac:dyDescent="0.2">
      <c r="A1142" s="66">
        <f t="shared" si="45"/>
        <v>1051</v>
      </c>
      <c r="B1142" s="104" t="s">
        <v>1023</v>
      </c>
      <c r="C1142" s="5" t="s">
        <v>702</v>
      </c>
      <c r="D1142" s="29">
        <f>30+50+2</f>
        <v>82</v>
      </c>
      <c r="E1142" s="5" t="s">
        <v>1142</v>
      </c>
      <c r="F1142" s="245" t="s">
        <v>1143</v>
      </c>
      <c r="G1142" s="167">
        <v>40.700000000000003</v>
      </c>
    </row>
    <row r="1143" spans="1:7" s="54" customFormat="1" ht="21.75" customHeight="1" x14ac:dyDescent="0.25">
      <c r="A1143" s="66">
        <f t="shared" si="45"/>
        <v>1052</v>
      </c>
      <c r="B1143" s="104" t="s">
        <v>1022</v>
      </c>
      <c r="C1143" s="5" t="s">
        <v>20</v>
      </c>
      <c r="D1143" s="29">
        <v>6200</v>
      </c>
      <c r="E1143" s="5" t="s">
        <v>1140</v>
      </c>
      <c r="F1143" s="245" t="s">
        <v>1143</v>
      </c>
      <c r="G1143" s="167">
        <v>1890</v>
      </c>
    </row>
    <row r="1144" spans="1:7" s="57" customFormat="1" ht="21.75" customHeight="1" x14ac:dyDescent="0.2">
      <c r="A1144" s="66">
        <f t="shared" si="45"/>
        <v>1053</v>
      </c>
      <c r="B1144" s="67" t="s">
        <v>1016</v>
      </c>
      <c r="C1144" s="5" t="s">
        <v>19</v>
      </c>
      <c r="D1144" s="29">
        <v>10</v>
      </c>
      <c r="E1144" s="5" t="s">
        <v>1142</v>
      </c>
      <c r="F1144" s="245" t="s">
        <v>1143</v>
      </c>
      <c r="G1144" s="167">
        <v>750.75000000000023</v>
      </c>
    </row>
    <row r="1145" spans="1:7" s="57" customFormat="1" ht="25.5" x14ac:dyDescent="0.2">
      <c r="A1145" s="66">
        <f t="shared" si="45"/>
        <v>1054</v>
      </c>
      <c r="B1145" s="95" t="s">
        <v>686</v>
      </c>
      <c r="C1145" s="5" t="s">
        <v>19</v>
      </c>
      <c r="D1145" s="29">
        <v>60</v>
      </c>
      <c r="E1145" s="5" t="s">
        <v>1142</v>
      </c>
      <c r="F1145" s="245" t="s">
        <v>1143</v>
      </c>
      <c r="G1145" s="167">
        <v>400</v>
      </c>
    </row>
    <row r="1146" spans="1:7" s="57" customFormat="1" ht="21.75" customHeight="1" x14ac:dyDescent="0.2">
      <c r="A1146" s="66">
        <f t="shared" si="45"/>
        <v>1055</v>
      </c>
      <c r="B1146" s="67" t="s">
        <v>698</v>
      </c>
      <c r="C1146" s="5" t="s">
        <v>20</v>
      </c>
      <c r="D1146" s="29">
        <f>10</f>
        <v>10</v>
      </c>
      <c r="E1146" s="5" t="s">
        <v>1142</v>
      </c>
      <c r="F1146" s="245" t="s">
        <v>1143</v>
      </c>
      <c r="G1146" s="167">
        <v>33</v>
      </c>
    </row>
    <row r="1147" spans="1:7" s="57" customFormat="1" ht="21.75" customHeight="1" x14ac:dyDescent="0.2">
      <c r="A1147" s="66">
        <f t="shared" si="45"/>
        <v>1056</v>
      </c>
      <c r="B1147" s="67" t="s">
        <v>698</v>
      </c>
      <c r="C1147" s="5" t="s">
        <v>19</v>
      </c>
      <c r="D1147" s="29">
        <v>1200</v>
      </c>
      <c r="E1147" s="5" t="s">
        <v>1142</v>
      </c>
      <c r="F1147" s="245" t="s">
        <v>1143</v>
      </c>
      <c r="G1147" s="167">
        <v>165</v>
      </c>
    </row>
    <row r="1148" spans="1:7" s="57" customFormat="1" ht="21.75" customHeight="1" x14ac:dyDescent="0.2">
      <c r="A1148" s="66">
        <f t="shared" si="45"/>
        <v>1057</v>
      </c>
      <c r="B1148" s="67" t="s">
        <v>705</v>
      </c>
      <c r="C1148" s="5" t="s">
        <v>19</v>
      </c>
      <c r="D1148" s="29">
        <f>12+200</f>
        <v>212</v>
      </c>
      <c r="E1148" s="5" t="s">
        <v>1142</v>
      </c>
      <c r="F1148" s="245" t="s">
        <v>1143</v>
      </c>
      <c r="G1148" s="167">
        <v>550</v>
      </c>
    </row>
    <row r="1149" spans="1:7" s="57" customFormat="1" ht="21.75" customHeight="1" x14ac:dyDescent="0.2">
      <c r="A1149" s="66">
        <f t="shared" si="45"/>
        <v>1058</v>
      </c>
      <c r="B1149" s="67" t="s">
        <v>1021</v>
      </c>
      <c r="C1149" s="5" t="s">
        <v>20</v>
      </c>
      <c r="D1149" s="29">
        <v>1000</v>
      </c>
      <c r="E1149" s="5" t="s">
        <v>1142</v>
      </c>
      <c r="F1149" s="245" t="s">
        <v>1143</v>
      </c>
      <c r="G1149" s="167">
        <v>968</v>
      </c>
    </row>
    <row r="1150" spans="1:7" s="57" customFormat="1" ht="27" customHeight="1" x14ac:dyDescent="0.2">
      <c r="A1150" s="66">
        <f>A1149+1</f>
        <v>1059</v>
      </c>
      <c r="B1150" s="67" t="s">
        <v>896</v>
      </c>
      <c r="C1150" s="5" t="s">
        <v>20</v>
      </c>
      <c r="D1150" s="29">
        <f>20+10</f>
        <v>30</v>
      </c>
      <c r="E1150" s="5" t="s">
        <v>1142</v>
      </c>
      <c r="F1150" s="245" t="s">
        <v>1143</v>
      </c>
      <c r="G1150" s="167">
        <v>450.4500000000001</v>
      </c>
    </row>
    <row r="1151" spans="1:7" s="57" customFormat="1" ht="21.75" customHeight="1" x14ac:dyDescent="0.2">
      <c r="A1151" s="66">
        <f t="shared" si="45"/>
        <v>1060</v>
      </c>
      <c r="B1151" s="101" t="s">
        <v>886</v>
      </c>
      <c r="C1151" s="5" t="s">
        <v>19</v>
      </c>
      <c r="D1151" s="29">
        <v>100</v>
      </c>
      <c r="E1151" s="5" t="s">
        <v>1142</v>
      </c>
      <c r="F1151" s="245" t="s">
        <v>1143</v>
      </c>
      <c r="G1151" s="167">
        <v>165</v>
      </c>
    </row>
    <row r="1152" spans="1:7" s="57" customFormat="1" ht="21.75" customHeight="1" x14ac:dyDescent="0.2">
      <c r="A1152" s="66">
        <f t="shared" si="45"/>
        <v>1061</v>
      </c>
      <c r="B1152" s="67" t="s">
        <v>697</v>
      </c>
      <c r="C1152" s="5" t="s">
        <v>14</v>
      </c>
      <c r="D1152" s="100" t="s">
        <v>1372</v>
      </c>
      <c r="E1152" s="5" t="s">
        <v>1142</v>
      </c>
      <c r="F1152" s="245" t="s">
        <v>1143</v>
      </c>
      <c r="G1152" s="167">
        <v>100</v>
      </c>
    </row>
    <row r="1153" spans="1:7" s="54" customFormat="1" ht="21.75" customHeight="1" x14ac:dyDescent="0.25">
      <c r="A1153" s="66">
        <f t="shared" si="45"/>
        <v>1062</v>
      </c>
      <c r="B1153" s="67" t="s">
        <v>706</v>
      </c>
      <c r="C1153" s="5" t="s">
        <v>19</v>
      </c>
      <c r="D1153" s="29">
        <f>4+3</f>
        <v>7</v>
      </c>
      <c r="E1153" s="5" t="s">
        <v>1142</v>
      </c>
      <c r="F1153" s="245" t="s">
        <v>1143</v>
      </c>
      <c r="G1153" s="167">
        <v>5.5</v>
      </c>
    </row>
    <row r="1154" spans="1:7" s="57" customFormat="1" ht="21.75" customHeight="1" x14ac:dyDescent="0.2">
      <c r="A1154" s="66">
        <f t="shared" si="45"/>
        <v>1063</v>
      </c>
      <c r="B1154" s="67" t="s">
        <v>707</v>
      </c>
      <c r="C1154" s="5" t="s">
        <v>19</v>
      </c>
      <c r="D1154" s="29">
        <v>4</v>
      </c>
      <c r="E1154" s="5" t="s">
        <v>1142</v>
      </c>
      <c r="F1154" s="245" t="s">
        <v>1143</v>
      </c>
      <c r="G1154" s="167">
        <v>70</v>
      </c>
    </row>
    <row r="1155" spans="1:7" s="54" customFormat="1" ht="179.25" customHeight="1" x14ac:dyDescent="0.25">
      <c r="A1155" s="66">
        <f t="shared" si="45"/>
        <v>1064</v>
      </c>
      <c r="B1155" s="67" t="s">
        <v>925</v>
      </c>
      <c r="C1155" s="5" t="s">
        <v>19</v>
      </c>
      <c r="D1155" s="29">
        <f>50+10+10+12</f>
        <v>82</v>
      </c>
      <c r="E1155" s="5" t="s">
        <v>1142</v>
      </c>
      <c r="F1155" s="245" t="s">
        <v>1143</v>
      </c>
      <c r="G1155" s="167">
        <v>1650.0000000000002</v>
      </c>
    </row>
    <row r="1156" spans="1:7" s="47" customFormat="1" ht="51" customHeight="1" x14ac:dyDescent="0.25">
      <c r="A1156" s="66">
        <f t="shared" si="45"/>
        <v>1065</v>
      </c>
      <c r="B1156" s="67" t="s">
        <v>1063</v>
      </c>
      <c r="C1156" s="5" t="s">
        <v>708</v>
      </c>
      <c r="D1156" s="29">
        <f>150+20+12</f>
        <v>182</v>
      </c>
      <c r="E1156" s="5" t="s">
        <v>1142</v>
      </c>
      <c r="F1156" s="245" t="s">
        <v>1143</v>
      </c>
      <c r="G1156" s="167">
        <v>1000</v>
      </c>
    </row>
    <row r="1157" spans="1:7" s="47" customFormat="1" ht="40.5" customHeight="1" x14ac:dyDescent="0.25">
      <c r="A1157" s="179" t="s">
        <v>1524</v>
      </c>
      <c r="B1157" s="67" t="s">
        <v>1522</v>
      </c>
      <c r="C1157" s="5" t="s">
        <v>66</v>
      </c>
      <c r="D1157" s="157">
        <v>200</v>
      </c>
      <c r="E1157" s="5" t="s">
        <v>1142</v>
      </c>
      <c r="F1157" s="245" t="s">
        <v>1143</v>
      </c>
      <c r="G1157" s="157">
        <v>200</v>
      </c>
    </row>
    <row r="1158" spans="1:7" s="1" customFormat="1" ht="18.75" customHeight="1" x14ac:dyDescent="0.3">
      <c r="A1158" s="231" t="s">
        <v>1248</v>
      </c>
      <c r="B1158" s="232"/>
      <c r="C1158" s="16"/>
      <c r="D1158" s="28"/>
      <c r="E1158" s="16"/>
      <c r="F1158" s="245"/>
      <c r="G1158" s="178"/>
    </row>
    <row r="1159" spans="1:7" s="1" customFormat="1" ht="18.75" customHeight="1" x14ac:dyDescent="0.3">
      <c r="A1159" s="233" t="s">
        <v>1249</v>
      </c>
      <c r="B1159" s="234"/>
      <c r="C1159" s="183"/>
      <c r="D1159" s="184"/>
      <c r="E1159" s="183"/>
      <c r="F1159" s="183"/>
      <c r="G1159" s="187">
        <f>SUM(G1160:G1169)</f>
        <v>2260801.324</v>
      </c>
    </row>
    <row r="1160" spans="1:7" s="47" customFormat="1" x14ac:dyDescent="0.25">
      <c r="A1160" s="66">
        <f>A1156+1</f>
        <v>1066</v>
      </c>
      <c r="B1160" s="67" t="s">
        <v>1350</v>
      </c>
      <c r="C1160" s="17" t="s">
        <v>709</v>
      </c>
      <c r="D1160" s="29">
        <v>53700</v>
      </c>
      <c r="E1160" s="5" t="s">
        <v>1140</v>
      </c>
      <c r="F1160" s="245" t="s">
        <v>1247</v>
      </c>
      <c r="G1160" s="177">
        <v>1337061.2640000002</v>
      </c>
    </row>
    <row r="1161" spans="1:7" s="59" customFormat="1" ht="25.5" x14ac:dyDescent="0.25">
      <c r="A1161" s="66">
        <f>A1160+1</f>
        <v>1067</v>
      </c>
      <c r="B1161" s="97" t="s">
        <v>711</v>
      </c>
      <c r="C1161" s="17" t="s">
        <v>709</v>
      </c>
      <c r="D1161" s="29">
        <v>350</v>
      </c>
      <c r="E1161" s="5" t="s">
        <v>1140</v>
      </c>
      <c r="F1161" s="245" t="s">
        <v>1247</v>
      </c>
      <c r="G1161" s="167">
        <v>1434.7200000000003</v>
      </c>
    </row>
    <row r="1162" spans="1:7" s="47" customFormat="1" ht="25.5" x14ac:dyDescent="0.25">
      <c r="A1162" s="66">
        <f t="shared" ref="A1162:A1167" si="46">A1161+1</f>
        <v>1068</v>
      </c>
      <c r="B1162" s="95" t="s">
        <v>710</v>
      </c>
      <c r="C1162" s="17" t="s">
        <v>709</v>
      </c>
      <c r="D1162" s="29">
        <v>53210</v>
      </c>
      <c r="E1162" s="5" t="s">
        <v>1140</v>
      </c>
      <c r="F1162" s="245" t="s">
        <v>1247</v>
      </c>
      <c r="G1162" s="177">
        <v>579205.75</v>
      </c>
    </row>
    <row r="1163" spans="1:7" s="59" customFormat="1" ht="25.5" x14ac:dyDescent="0.25">
      <c r="A1163" s="66">
        <f t="shared" si="46"/>
        <v>1069</v>
      </c>
      <c r="B1163" s="101" t="s">
        <v>996</v>
      </c>
      <c r="C1163" s="17" t="s">
        <v>709</v>
      </c>
      <c r="D1163" s="29">
        <v>53700</v>
      </c>
      <c r="E1163" s="5" t="s">
        <v>1140</v>
      </c>
      <c r="F1163" s="245" t="s">
        <v>1247</v>
      </c>
      <c r="G1163" s="177">
        <v>3880.4</v>
      </c>
    </row>
    <row r="1164" spans="1:7" s="47" customFormat="1" ht="27" customHeight="1" x14ac:dyDescent="0.25">
      <c r="A1164" s="66">
        <f t="shared" si="46"/>
        <v>1070</v>
      </c>
      <c r="B1164" s="101" t="s">
        <v>994</v>
      </c>
      <c r="C1164" s="5" t="s">
        <v>995</v>
      </c>
      <c r="D1164" s="29">
        <v>84</v>
      </c>
      <c r="E1164" s="5" t="s">
        <v>1140</v>
      </c>
      <c r="F1164" s="245" t="s">
        <v>1247</v>
      </c>
      <c r="G1164" s="167">
        <v>135416.95999999999</v>
      </c>
    </row>
    <row r="1165" spans="1:7" s="47" customFormat="1" ht="30" customHeight="1" x14ac:dyDescent="0.25">
      <c r="A1165" s="66">
        <f t="shared" si="46"/>
        <v>1071</v>
      </c>
      <c r="B1165" s="67" t="s">
        <v>712</v>
      </c>
      <c r="C1165" s="17" t="s">
        <v>1005</v>
      </c>
      <c r="D1165" s="29">
        <v>0</v>
      </c>
      <c r="E1165" s="5" t="s">
        <v>1140</v>
      </c>
      <c r="F1165" s="245" t="s">
        <v>1247</v>
      </c>
      <c r="G1165" s="167">
        <v>400</v>
      </c>
    </row>
    <row r="1166" spans="1:7" s="47" customFormat="1" ht="39.75" customHeight="1" x14ac:dyDescent="0.25">
      <c r="A1166" s="188">
        <f t="shared" si="46"/>
        <v>1072</v>
      </c>
      <c r="B1166" s="211" t="s">
        <v>1289</v>
      </c>
      <c r="C1166" s="199" t="s">
        <v>1005</v>
      </c>
      <c r="D1166" s="191">
        <v>0</v>
      </c>
      <c r="E1166" s="190" t="s">
        <v>1140</v>
      </c>
      <c r="F1166" s="246" t="s">
        <v>1247</v>
      </c>
      <c r="G1166" s="192">
        <v>672</v>
      </c>
    </row>
    <row r="1167" spans="1:7" s="47" customFormat="1" ht="23.25" customHeight="1" x14ac:dyDescent="0.25">
      <c r="A1167" s="66">
        <f t="shared" si="46"/>
        <v>1073</v>
      </c>
      <c r="B1167" s="95" t="s">
        <v>713</v>
      </c>
      <c r="C1167" s="17" t="s">
        <v>714</v>
      </c>
      <c r="D1167" s="29">
        <v>5950</v>
      </c>
      <c r="E1167" s="5" t="s">
        <v>1250</v>
      </c>
      <c r="F1167" s="245" t="s">
        <v>1247</v>
      </c>
      <c r="G1167" s="172">
        <v>79081</v>
      </c>
    </row>
    <row r="1168" spans="1:7" s="47" customFormat="1" ht="24.75" customHeight="1" x14ac:dyDescent="0.25">
      <c r="A1168" s="85">
        <f>A1167+1</f>
        <v>1074</v>
      </c>
      <c r="B1168" s="95" t="s">
        <v>1297</v>
      </c>
      <c r="C1168" s="5" t="s">
        <v>1298</v>
      </c>
      <c r="D1168" s="29">
        <v>53700</v>
      </c>
      <c r="E1168" s="5" t="s">
        <v>1140</v>
      </c>
      <c r="F1168" s="245" t="s">
        <v>1247</v>
      </c>
      <c r="G1168" s="177">
        <v>121249.23</v>
      </c>
    </row>
    <row r="1169" spans="1:7" s="47" customFormat="1" ht="52.5" customHeight="1" x14ac:dyDescent="0.25">
      <c r="A1169" s="209" t="s">
        <v>1510</v>
      </c>
      <c r="B1169" s="156" t="s">
        <v>1511</v>
      </c>
      <c r="C1169" s="5" t="s">
        <v>1005</v>
      </c>
      <c r="D1169" s="29">
        <v>0</v>
      </c>
      <c r="E1169" s="5" t="s">
        <v>1142</v>
      </c>
      <c r="F1169" s="245" t="s">
        <v>1143</v>
      </c>
      <c r="G1169" s="177">
        <v>2400</v>
      </c>
    </row>
    <row r="1170" spans="1:7" s="1" customFormat="1" ht="15.75" customHeight="1" x14ac:dyDescent="0.3">
      <c r="A1170" s="233" t="s">
        <v>1251</v>
      </c>
      <c r="B1170" s="234"/>
      <c r="C1170" s="234"/>
      <c r="D1170" s="234"/>
      <c r="E1170" s="237"/>
      <c r="F1170" s="252"/>
      <c r="G1170" s="160"/>
    </row>
    <row r="1171" spans="1:7" s="1" customFormat="1" ht="18.75" customHeight="1" x14ac:dyDescent="0.3">
      <c r="A1171" s="233" t="s">
        <v>1252</v>
      </c>
      <c r="B1171" s="234"/>
      <c r="C1171" s="234"/>
      <c r="D1171" s="234"/>
      <c r="E1171" s="234"/>
      <c r="F1171" s="183"/>
      <c r="G1171" s="197">
        <f>SUM(G1172:G1204)</f>
        <v>11005655.699999999</v>
      </c>
    </row>
    <row r="1172" spans="1:7" s="54" customFormat="1" ht="27.75" customHeight="1" x14ac:dyDescent="0.25">
      <c r="A1172" s="66">
        <f t="shared" ref="A1172" si="47">A1168+1</f>
        <v>1075</v>
      </c>
      <c r="B1172" s="101" t="s">
        <v>1460</v>
      </c>
      <c r="C1172" s="120" t="s">
        <v>1066</v>
      </c>
      <c r="D1172" s="29">
        <v>560</v>
      </c>
      <c r="E1172" s="6" t="s">
        <v>1253</v>
      </c>
      <c r="F1172" s="254" t="s">
        <v>1141</v>
      </c>
      <c r="G1172" s="167">
        <v>144000</v>
      </c>
    </row>
    <row r="1173" spans="1:7" s="54" customFormat="1" ht="27.75" customHeight="1" x14ac:dyDescent="0.25">
      <c r="A1173" s="66">
        <f t="shared" ref="A1173:A1188" si="48">A1172+1</f>
        <v>1076</v>
      </c>
      <c r="B1173" s="101" t="s">
        <v>1299</v>
      </c>
      <c r="C1173" s="120" t="s">
        <v>1066</v>
      </c>
      <c r="D1173" s="29">
        <v>1500</v>
      </c>
      <c r="E1173" s="6" t="s">
        <v>1253</v>
      </c>
      <c r="F1173" s="254" t="s">
        <v>1141</v>
      </c>
      <c r="G1173" s="167">
        <v>264350</v>
      </c>
    </row>
    <row r="1174" spans="1:7" s="54" customFormat="1" ht="27.75" customHeight="1" x14ac:dyDescent="0.25">
      <c r="A1174" s="66">
        <f t="shared" si="48"/>
        <v>1077</v>
      </c>
      <c r="B1174" s="101" t="s">
        <v>1461</v>
      </c>
      <c r="C1174" s="120" t="s">
        <v>1066</v>
      </c>
      <c r="D1174" s="29">
        <v>725</v>
      </c>
      <c r="E1174" s="6" t="s">
        <v>1253</v>
      </c>
      <c r="F1174" s="254" t="s">
        <v>1141</v>
      </c>
      <c r="G1174" s="167">
        <v>480050</v>
      </c>
    </row>
    <row r="1175" spans="1:7" s="54" customFormat="1" ht="27.75" customHeight="1" x14ac:dyDescent="0.25">
      <c r="A1175" s="66">
        <f t="shared" si="48"/>
        <v>1078</v>
      </c>
      <c r="B1175" s="67" t="s">
        <v>1467</v>
      </c>
      <c r="C1175" s="121" t="s">
        <v>66</v>
      </c>
      <c r="D1175" s="29">
        <v>25</v>
      </c>
      <c r="E1175" s="6" t="s">
        <v>1253</v>
      </c>
      <c r="F1175" s="254" t="s">
        <v>1141</v>
      </c>
      <c r="G1175" s="167">
        <v>7100</v>
      </c>
    </row>
    <row r="1176" spans="1:7" s="54" customFormat="1" ht="27.75" customHeight="1" x14ac:dyDescent="0.25">
      <c r="A1176" s="66">
        <f t="shared" si="48"/>
        <v>1079</v>
      </c>
      <c r="B1176" s="67" t="s">
        <v>1466</v>
      </c>
      <c r="C1176" s="102" t="s">
        <v>66</v>
      </c>
      <c r="D1176" s="29">
        <v>532</v>
      </c>
      <c r="E1176" s="6" t="s">
        <v>1150</v>
      </c>
      <c r="F1176" s="245" t="s">
        <v>1141</v>
      </c>
      <c r="G1176" s="170">
        <v>90300</v>
      </c>
    </row>
    <row r="1177" spans="1:7" s="54" customFormat="1" ht="27.75" customHeight="1" x14ac:dyDescent="0.25">
      <c r="A1177" s="66">
        <f t="shared" si="48"/>
        <v>1080</v>
      </c>
      <c r="B1177" s="67" t="s">
        <v>1415</v>
      </c>
      <c r="C1177" s="102" t="s">
        <v>66</v>
      </c>
      <c r="D1177" s="29">
        <v>260.3</v>
      </c>
      <c r="E1177" s="6" t="s">
        <v>1253</v>
      </c>
      <c r="F1177" s="254" t="s">
        <v>1141</v>
      </c>
      <c r="G1177" s="167">
        <v>131984</v>
      </c>
    </row>
    <row r="1178" spans="1:7" s="54" customFormat="1" ht="27.75" customHeight="1" x14ac:dyDescent="0.25">
      <c r="A1178" s="66">
        <f t="shared" si="48"/>
        <v>1081</v>
      </c>
      <c r="B1178" s="67" t="s">
        <v>1416</v>
      </c>
      <c r="C1178" s="102" t="s">
        <v>66</v>
      </c>
      <c r="D1178" s="29">
        <v>512.4</v>
      </c>
      <c r="E1178" s="6" t="s">
        <v>1253</v>
      </c>
      <c r="F1178" s="254" t="s">
        <v>1141</v>
      </c>
      <c r="G1178" s="167">
        <v>118000</v>
      </c>
    </row>
    <row r="1179" spans="1:7" s="44" customFormat="1" ht="27.75" customHeight="1" x14ac:dyDescent="0.25">
      <c r="A1179" s="188">
        <f t="shared" si="48"/>
        <v>1082</v>
      </c>
      <c r="B1179" s="189" t="s">
        <v>1290</v>
      </c>
      <c r="C1179" s="212" t="s">
        <v>1292</v>
      </c>
      <c r="D1179" s="191">
        <v>1</v>
      </c>
      <c r="E1179" s="213" t="s">
        <v>1537</v>
      </c>
      <c r="F1179" s="246" t="s">
        <v>1141</v>
      </c>
      <c r="G1179" s="194">
        <v>224</v>
      </c>
    </row>
    <row r="1180" spans="1:7" s="54" customFormat="1" ht="51" x14ac:dyDescent="0.25">
      <c r="A1180" s="66">
        <f>A1179+1</f>
        <v>1083</v>
      </c>
      <c r="B1180" s="67" t="s">
        <v>1300</v>
      </c>
      <c r="C1180" s="102" t="s">
        <v>1066</v>
      </c>
      <c r="D1180" s="29">
        <v>330</v>
      </c>
      <c r="E1180" s="6" t="s">
        <v>1253</v>
      </c>
      <c r="F1180" s="254" t="s">
        <v>1141</v>
      </c>
      <c r="G1180" s="167">
        <v>37300</v>
      </c>
    </row>
    <row r="1181" spans="1:7" s="54" customFormat="1" ht="36.75" customHeight="1" x14ac:dyDescent="0.25">
      <c r="A1181" s="66">
        <f t="shared" si="48"/>
        <v>1084</v>
      </c>
      <c r="B1181" s="67" t="s">
        <v>1301</v>
      </c>
      <c r="C1181" s="102" t="s">
        <v>1066</v>
      </c>
      <c r="D1181" s="29">
        <v>580</v>
      </c>
      <c r="E1181" s="6" t="s">
        <v>1253</v>
      </c>
      <c r="F1181" s="254" t="s">
        <v>1141</v>
      </c>
      <c r="G1181" s="167">
        <v>245130</v>
      </c>
    </row>
    <row r="1182" spans="1:7" s="54" customFormat="1" ht="37.5" customHeight="1" x14ac:dyDescent="0.25">
      <c r="A1182" s="66">
        <f t="shared" si="48"/>
        <v>1085</v>
      </c>
      <c r="B1182" s="67" t="s">
        <v>1293</v>
      </c>
      <c r="C1182" s="102" t="s">
        <v>99</v>
      </c>
      <c r="D1182" s="29">
        <v>1</v>
      </c>
      <c r="E1182" s="6" t="s">
        <v>1253</v>
      </c>
      <c r="F1182" s="254" t="s">
        <v>1143</v>
      </c>
      <c r="G1182" s="167">
        <v>300</v>
      </c>
    </row>
    <row r="1183" spans="1:7" s="54" customFormat="1" ht="32.25" customHeight="1" x14ac:dyDescent="0.25">
      <c r="A1183" s="66">
        <f>A1182+1</f>
        <v>1086</v>
      </c>
      <c r="B1183" s="67" t="s">
        <v>1462</v>
      </c>
      <c r="C1183" s="102" t="s">
        <v>99</v>
      </c>
      <c r="D1183" s="29">
        <v>1</v>
      </c>
      <c r="E1183" s="6" t="s">
        <v>1253</v>
      </c>
      <c r="F1183" s="254" t="s">
        <v>1143</v>
      </c>
      <c r="G1183" s="167">
        <v>2000</v>
      </c>
    </row>
    <row r="1184" spans="1:7" s="54" customFormat="1" ht="22.5" customHeight="1" x14ac:dyDescent="0.25">
      <c r="A1184" s="188">
        <f t="shared" si="48"/>
        <v>1087</v>
      </c>
      <c r="B1184" s="214" t="s">
        <v>1353</v>
      </c>
      <c r="C1184" s="212" t="s">
        <v>99</v>
      </c>
      <c r="D1184" s="191">
        <v>1</v>
      </c>
      <c r="E1184" s="213" t="s">
        <v>1253</v>
      </c>
      <c r="F1184" s="257" t="s">
        <v>1294</v>
      </c>
      <c r="G1184" s="192">
        <v>215042</v>
      </c>
    </row>
    <row r="1185" spans="1:7" s="54" customFormat="1" ht="22.5" customHeight="1" x14ac:dyDescent="0.25">
      <c r="A1185" s="66">
        <f t="shared" si="48"/>
        <v>1088</v>
      </c>
      <c r="B1185" s="67" t="s">
        <v>1370</v>
      </c>
      <c r="C1185" s="102" t="s">
        <v>66</v>
      </c>
      <c r="D1185" s="29">
        <v>1500</v>
      </c>
      <c r="E1185" s="6" t="s">
        <v>1463</v>
      </c>
      <c r="F1185" s="254" t="s">
        <v>1294</v>
      </c>
      <c r="G1185" s="167">
        <v>8600</v>
      </c>
    </row>
    <row r="1186" spans="1:7" s="2" customFormat="1" ht="22.5" customHeight="1" x14ac:dyDescent="0.25">
      <c r="A1186" s="66">
        <f>A1185+1</f>
        <v>1089</v>
      </c>
      <c r="B1186" s="101" t="s">
        <v>1355</v>
      </c>
      <c r="C1186" s="102" t="s">
        <v>66</v>
      </c>
      <c r="D1186" s="29">
        <v>360</v>
      </c>
      <c r="E1186" s="6" t="s">
        <v>1150</v>
      </c>
      <c r="F1186" s="254" t="s">
        <v>1294</v>
      </c>
      <c r="G1186" s="167">
        <v>129300</v>
      </c>
    </row>
    <row r="1187" spans="1:7" s="2" customFormat="1" ht="26.25" customHeight="1" x14ac:dyDescent="0.25">
      <c r="A1187" s="66">
        <f t="shared" si="48"/>
        <v>1090</v>
      </c>
      <c r="B1187" s="101" t="s">
        <v>1468</v>
      </c>
      <c r="C1187" s="102" t="s">
        <v>66</v>
      </c>
      <c r="D1187" s="29">
        <v>356</v>
      </c>
      <c r="E1187" s="6" t="s">
        <v>1150</v>
      </c>
      <c r="F1187" s="254" t="s">
        <v>1294</v>
      </c>
      <c r="G1187" s="167">
        <v>214300</v>
      </c>
    </row>
    <row r="1188" spans="1:7" s="2" customFormat="1" ht="28.5" customHeight="1" x14ac:dyDescent="0.25">
      <c r="A1188" s="66">
        <f t="shared" si="48"/>
        <v>1091</v>
      </c>
      <c r="B1188" s="101" t="s">
        <v>1469</v>
      </c>
      <c r="C1188" s="102" t="s">
        <v>66</v>
      </c>
      <c r="D1188" s="29">
        <v>427.5</v>
      </c>
      <c r="E1188" s="6" t="s">
        <v>1150</v>
      </c>
      <c r="F1188" s="254" t="s">
        <v>1294</v>
      </c>
      <c r="G1188" s="167">
        <v>31100</v>
      </c>
    </row>
    <row r="1189" spans="1:7" s="2" customFormat="1" ht="21.75" customHeight="1" x14ac:dyDescent="0.25">
      <c r="A1189" s="85">
        <f>A1188+1</f>
        <v>1092</v>
      </c>
      <c r="B1189" s="133" t="s">
        <v>1354</v>
      </c>
      <c r="C1189" s="102" t="s">
        <v>66</v>
      </c>
      <c r="D1189" s="101">
        <v>4624.8999999999996</v>
      </c>
      <c r="E1189" s="6" t="s">
        <v>1150</v>
      </c>
      <c r="F1189" s="254" t="s">
        <v>1294</v>
      </c>
      <c r="G1189" s="170">
        <v>6320557.7000000002</v>
      </c>
    </row>
    <row r="1190" spans="1:7" s="2" customFormat="1" ht="36.75" customHeight="1" x14ac:dyDescent="0.25">
      <c r="A1190" s="85">
        <f>A1189+1</f>
        <v>1093</v>
      </c>
      <c r="B1190" s="67" t="s">
        <v>1413</v>
      </c>
      <c r="C1190" s="102" t="s">
        <v>19</v>
      </c>
      <c r="D1190" s="29">
        <v>1</v>
      </c>
      <c r="E1190" s="6" t="s">
        <v>1150</v>
      </c>
      <c r="F1190" s="245" t="s">
        <v>1247</v>
      </c>
      <c r="G1190" s="170">
        <v>600</v>
      </c>
    </row>
    <row r="1191" spans="1:7" s="2" customFormat="1" ht="31.5" customHeight="1" x14ac:dyDescent="0.25">
      <c r="A1191" s="216">
        <f>A1190+1</f>
        <v>1094</v>
      </c>
      <c r="B1191" s="214" t="s">
        <v>1535</v>
      </c>
      <c r="C1191" s="212" t="s">
        <v>19</v>
      </c>
      <c r="D1191" s="191">
        <v>1</v>
      </c>
      <c r="E1191" s="213" t="s">
        <v>1253</v>
      </c>
      <c r="F1191" s="257" t="s">
        <v>1143</v>
      </c>
      <c r="G1191" s="194">
        <v>300</v>
      </c>
    </row>
    <row r="1192" spans="1:7" s="2" customFormat="1" ht="32.25" customHeight="1" x14ac:dyDescent="0.25">
      <c r="A1192" s="216">
        <f>A1191+1</f>
        <v>1095</v>
      </c>
      <c r="B1192" s="214" t="s">
        <v>1534</v>
      </c>
      <c r="C1192" s="217" t="s">
        <v>99</v>
      </c>
      <c r="D1192" s="214">
        <v>1</v>
      </c>
      <c r="E1192" s="213" t="s">
        <v>1150</v>
      </c>
      <c r="F1192" s="257" t="s">
        <v>1143</v>
      </c>
      <c r="G1192" s="194">
        <v>300</v>
      </c>
    </row>
    <row r="1193" spans="1:7" s="2" customFormat="1" ht="19.5" customHeight="1" x14ac:dyDescent="0.25">
      <c r="A1193" s="85">
        <f t="shared" ref="A1193:A1200" si="49">A1192+1</f>
        <v>1096</v>
      </c>
      <c r="B1193" s="101" t="s">
        <v>1464</v>
      </c>
      <c r="C1193" s="102" t="s">
        <v>66</v>
      </c>
      <c r="D1193" s="29">
        <v>1967.5</v>
      </c>
      <c r="E1193" s="6" t="s">
        <v>1150</v>
      </c>
      <c r="F1193" s="254" t="s">
        <v>1294</v>
      </c>
      <c r="G1193" s="175">
        <v>952000</v>
      </c>
    </row>
    <row r="1194" spans="1:7" s="2" customFormat="1" ht="26.25" customHeight="1" x14ac:dyDescent="0.25">
      <c r="A1194" s="85">
        <f t="shared" si="49"/>
        <v>1097</v>
      </c>
      <c r="B1194" s="67" t="s">
        <v>1438</v>
      </c>
      <c r="C1194" s="120" t="s">
        <v>66</v>
      </c>
      <c r="D1194" s="134">
        <v>567.1</v>
      </c>
      <c r="E1194" s="6" t="s">
        <v>1253</v>
      </c>
      <c r="F1194" s="254" t="s">
        <v>1141</v>
      </c>
      <c r="G1194" s="167">
        <v>201402</v>
      </c>
    </row>
    <row r="1195" spans="1:7" s="2" customFormat="1" ht="21" customHeight="1" x14ac:dyDescent="0.25">
      <c r="A1195" s="85">
        <f t="shared" si="49"/>
        <v>1098</v>
      </c>
      <c r="B1195" s="135" t="s">
        <v>1439</v>
      </c>
      <c r="C1195" s="120" t="s">
        <v>66</v>
      </c>
      <c r="D1195" s="29">
        <v>84.1</v>
      </c>
      <c r="E1195" s="6" t="s">
        <v>1253</v>
      </c>
      <c r="F1195" s="254" t="s">
        <v>1141</v>
      </c>
      <c r="G1195" s="167">
        <v>17211</v>
      </c>
    </row>
    <row r="1196" spans="1:7" s="2" customFormat="1" ht="21" customHeight="1" x14ac:dyDescent="0.25">
      <c r="A1196" s="85">
        <f t="shared" si="49"/>
        <v>1099</v>
      </c>
      <c r="B1196" s="135" t="s">
        <v>1440</v>
      </c>
      <c r="C1196" s="120" t="s">
        <v>66</v>
      </c>
      <c r="D1196" s="29">
        <v>61.5</v>
      </c>
      <c r="E1196" s="6" t="s">
        <v>1253</v>
      </c>
      <c r="F1196" s="254" t="s">
        <v>1141</v>
      </c>
      <c r="G1196" s="167">
        <v>12405</v>
      </c>
    </row>
    <row r="1197" spans="1:7" s="2" customFormat="1" ht="25.5" customHeight="1" x14ac:dyDescent="0.25">
      <c r="A1197" s="85">
        <f t="shared" si="49"/>
        <v>1100</v>
      </c>
      <c r="B1197" s="135" t="s">
        <v>1465</v>
      </c>
      <c r="C1197" s="120" t="s">
        <v>66</v>
      </c>
      <c r="D1197" s="29">
        <v>503</v>
      </c>
      <c r="E1197" s="6" t="s">
        <v>1253</v>
      </c>
      <c r="F1197" s="254" t="s">
        <v>1141</v>
      </c>
      <c r="G1197" s="167">
        <v>130000</v>
      </c>
    </row>
    <row r="1198" spans="1:7" s="2" customFormat="1" ht="25.5" customHeight="1" x14ac:dyDescent="0.25">
      <c r="A1198" s="216">
        <f t="shared" si="49"/>
        <v>1101</v>
      </c>
      <c r="B1198" s="214" t="s">
        <v>1533</v>
      </c>
      <c r="C1198" s="190" t="s">
        <v>19</v>
      </c>
      <c r="D1198" s="191">
        <v>1</v>
      </c>
      <c r="E1198" s="190" t="s">
        <v>1142</v>
      </c>
      <c r="F1198" s="246" t="s">
        <v>1143</v>
      </c>
      <c r="G1198" s="194">
        <v>300</v>
      </c>
    </row>
    <row r="1199" spans="1:7" s="2" customFormat="1" ht="25.5" customHeight="1" x14ac:dyDescent="0.25">
      <c r="A1199" s="85">
        <f t="shared" si="49"/>
        <v>1102</v>
      </c>
      <c r="B1199" s="67" t="s">
        <v>1470</v>
      </c>
      <c r="C1199" s="120" t="s">
        <v>66</v>
      </c>
      <c r="D1199" s="29">
        <v>1100</v>
      </c>
      <c r="E1199" s="6" t="s">
        <v>1253</v>
      </c>
      <c r="F1199" s="254" t="s">
        <v>1141</v>
      </c>
      <c r="G1199" s="167">
        <v>1250000</v>
      </c>
    </row>
    <row r="1200" spans="1:7" s="2" customFormat="1" ht="37.5" customHeight="1" x14ac:dyDescent="0.25">
      <c r="A1200" s="216">
        <f t="shared" si="49"/>
        <v>1103</v>
      </c>
      <c r="B1200" s="214" t="s">
        <v>1536</v>
      </c>
      <c r="C1200" s="212" t="s">
        <v>19</v>
      </c>
      <c r="D1200" s="191">
        <v>1</v>
      </c>
      <c r="E1200" s="213" t="s">
        <v>1253</v>
      </c>
      <c r="F1200" s="257" t="s">
        <v>1143</v>
      </c>
      <c r="G1200" s="194">
        <v>300</v>
      </c>
    </row>
    <row r="1201" spans="1:21" s="2" customFormat="1" ht="39" customHeight="1" x14ac:dyDescent="0.25">
      <c r="A1201" s="209" t="s">
        <v>1525</v>
      </c>
      <c r="B1201" s="67" t="s">
        <v>1529</v>
      </c>
      <c r="C1201" s="5" t="s">
        <v>19</v>
      </c>
      <c r="D1201" s="29">
        <v>1</v>
      </c>
      <c r="E1201" s="5" t="s">
        <v>1142</v>
      </c>
      <c r="F1201" s="245" t="s">
        <v>1143</v>
      </c>
      <c r="G1201" s="177">
        <v>300</v>
      </c>
    </row>
    <row r="1202" spans="1:21" s="2" customFormat="1" ht="36.75" customHeight="1" x14ac:dyDescent="0.25">
      <c r="A1202" s="209" t="s">
        <v>1526</v>
      </c>
      <c r="B1202" s="67" t="s">
        <v>1530</v>
      </c>
      <c r="C1202" s="5" t="s">
        <v>19</v>
      </c>
      <c r="D1202" s="29">
        <v>1</v>
      </c>
      <c r="E1202" s="5" t="s">
        <v>1142</v>
      </c>
      <c r="F1202" s="245" t="s">
        <v>1143</v>
      </c>
      <c r="G1202" s="177">
        <v>300</v>
      </c>
    </row>
    <row r="1203" spans="1:21" s="2" customFormat="1" ht="41.25" customHeight="1" x14ac:dyDescent="0.25">
      <c r="A1203" s="209" t="s">
        <v>1527</v>
      </c>
      <c r="B1203" s="67" t="s">
        <v>1531</v>
      </c>
      <c r="C1203" s="5" t="s">
        <v>19</v>
      </c>
      <c r="D1203" s="29">
        <v>1</v>
      </c>
      <c r="E1203" s="5" t="s">
        <v>1142</v>
      </c>
      <c r="F1203" s="245" t="s">
        <v>1143</v>
      </c>
      <c r="G1203" s="177">
        <v>300</v>
      </c>
    </row>
    <row r="1204" spans="1:21" s="2" customFormat="1" ht="42" customHeight="1" x14ac:dyDescent="0.25">
      <c r="A1204" s="209" t="s">
        <v>1528</v>
      </c>
      <c r="B1204" s="67" t="s">
        <v>1532</v>
      </c>
      <c r="C1204" s="5" t="s">
        <v>19</v>
      </c>
      <c r="D1204" s="29">
        <v>1</v>
      </c>
      <c r="E1204" s="5" t="s">
        <v>1142</v>
      </c>
      <c r="F1204" s="245" t="s">
        <v>1143</v>
      </c>
      <c r="G1204" s="177">
        <v>300</v>
      </c>
    </row>
    <row r="1205" spans="1:21" s="1" customFormat="1" ht="23.25" customHeight="1" x14ac:dyDescent="0.3">
      <c r="A1205" s="233" t="s">
        <v>1254</v>
      </c>
      <c r="B1205" s="234"/>
      <c r="C1205" s="234"/>
      <c r="D1205" s="234"/>
      <c r="E1205" s="234"/>
      <c r="F1205" s="234"/>
      <c r="G1205" s="160"/>
    </row>
    <row r="1206" spans="1:21" s="1" customFormat="1" ht="24" customHeight="1" x14ac:dyDescent="0.3">
      <c r="A1206" s="233" t="s">
        <v>1473</v>
      </c>
      <c r="B1206" s="234"/>
      <c r="C1206" s="183"/>
      <c r="D1206" s="184"/>
      <c r="E1206" s="183"/>
      <c r="F1206" s="183"/>
      <c r="G1206" s="197">
        <f>SUM(G1207:G1209)</f>
        <v>223602</v>
      </c>
    </row>
    <row r="1207" spans="1:21" s="1" customFormat="1" ht="21.75" customHeight="1" x14ac:dyDescent="0.25">
      <c r="A1207" s="216">
        <f>A1200+1</f>
        <v>1104</v>
      </c>
      <c r="B1207" s="214" t="s">
        <v>1471</v>
      </c>
      <c r="C1207" s="212" t="s">
        <v>19</v>
      </c>
      <c r="D1207" s="191">
        <v>5</v>
      </c>
      <c r="E1207" s="213" t="s">
        <v>1142</v>
      </c>
      <c r="F1207" s="215" t="s">
        <v>1294</v>
      </c>
      <c r="G1207" s="192">
        <v>117602</v>
      </c>
    </row>
    <row r="1208" spans="1:21" s="137" customFormat="1" ht="24.75" customHeight="1" x14ac:dyDescent="0.2">
      <c r="A1208" s="151">
        <f>A1207+1</f>
        <v>1105</v>
      </c>
      <c r="B1208" s="101" t="s">
        <v>1441</v>
      </c>
      <c r="C1208" s="102" t="s">
        <v>501</v>
      </c>
      <c r="D1208" s="76">
        <v>3</v>
      </c>
      <c r="E1208" s="6" t="s">
        <v>1142</v>
      </c>
      <c r="F1208" s="7" t="s">
        <v>1294</v>
      </c>
      <c r="G1208" s="10">
        <v>71000</v>
      </c>
      <c r="H1208" s="136"/>
      <c r="I1208" s="136"/>
      <c r="J1208" s="136"/>
      <c r="K1208" s="136"/>
      <c r="L1208" s="136"/>
      <c r="M1208" s="136"/>
      <c r="N1208" s="136"/>
      <c r="O1208" s="136"/>
      <c r="P1208" s="136"/>
      <c r="Q1208" s="136"/>
      <c r="R1208" s="136"/>
      <c r="S1208" s="136"/>
      <c r="T1208" s="136"/>
      <c r="U1208" s="136"/>
    </row>
    <row r="1209" spans="1:21" s="137" customFormat="1" ht="24" customHeight="1" x14ac:dyDescent="0.2">
      <c r="A1209" s="85">
        <f>A1208+1</f>
        <v>1106</v>
      </c>
      <c r="B1209" s="67" t="s">
        <v>1472</v>
      </c>
      <c r="C1209" s="102" t="s">
        <v>501</v>
      </c>
      <c r="D1209" s="29">
        <v>1</v>
      </c>
      <c r="E1209" s="5" t="s">
        <v>1142</v>
      </c>
      <c r="F1209" s="5" t="s">
        <v>1294</v>
      </c>
      <c r="G1209" s="94">
        <v>35000</v>
      </c>
      <c r="H1209" s="136"/>
      <c r="I1209" s="136"/>
      <c r="J1209" s="136"/>
      <c r="K1209" s="136"/>
      <c r="L1209" s="136"/>
      <c r="M1209" s="136"/>
      <c r="N1209" s="136"/>
      <c r="O1209" s="136"/>
      <c r="P1209" s="136"/>
      <c r="Q1209" s="136"/>
      <c r="R1209" s="136"/>
      <c r="S1209" s="136"/>
      <c r="T1209" s="136"/>
      <c r="U1209" s="136"/>
    </row>
    <row r="1210" spans="1:21" s="1" customFormat="1" ht="18.75" customHeight="1" x14ac:dyDescent="0.3">
      <c r="A1210" s="233" t="s">
        <v>1255</v>
      </c>
      <c r="B1210" s="234"/>
      <c r="C1210" s="183"/>
      <c r="D1210" s="184"/>
      <c r="E1210" s="183"/>
      <c r="F1210" s="203"/>
      <c r="G1210" s="197">
        <f>SUM(G1211:G1219)</f>
        <v>94186.790000000008</v>
      </c>
    </row>
    <row r="1211" spans="1:21" s="47" customFormat="1" ht="17.25" customHeight="1" x14ac:dyDescent="0.25">
      <c r="A1211" s="216">
        <f>A1209+1</f>
        <v>1107</v>
      </c>
      <c r="B1211" s="214" t="s">
        <v>1356</v>
      </c>
      <c r="C1211" s="221" t="s">
        <v>19</v>
      </c>
      <c r="D1211" s="222">
        <v>5</v>
      </c>
      <c r="E1211" s="191" t="s">
        <v>1142</v>
      </c>
      <c r="F1211" s="190" t="s">
        <v>1294</v>
      </c>
      <c r="G1211" s="192">
        <v>31362</v>
      </c>
    </row>
    <row r="1212" spans="1:21" s="47" customFormat="1" ht="17.25" customHeight="1" x14ac:dyDescent="0.25">
      <c r="A1212" s="85">
        <f t="shared" ref="A1212:A1218" si="50">A1211+1</f>
        <v>1108</v>
      </c>
      <c r="B1212" s="101" t="s">
        <v>1357</v>
      </c>
      <c r="C1212" s="120" t="s">
        <v>19</v>
      </c>
      <c r="D1212" s="130">
        <v>1</v>
      </c>
      <c r="E1212" s="29" t="s">
        <v>1142</v>
      </c>
      <c r="F1212" s="5" t="s">
        <v>1294</v>
      </c>
      <c r="G1212" s="10">
        <v>11000</v>
      </c>
    </row>
    <row r="1213" spans="1:21" s="64" customFormat="1" ht="17.25" customHeight="1" x14ac:dyDescent="0.2">
      <c r="A1213" s="85">
        <f t="shared" si="50"/>
        <v>1109</v>
      </c>
      <c r="B1213" s="101" t="s">
        <v>839</v>
      </c>
      <c r="C1213" s="5" t="s">
        <v>1005</v>
      </c>
      <c r="D1213" s="29">
        <v>0</v>
      </c>
      <c r="E1213" s="5" t="s">
        <v>1142</v>
      </c>
      <c r="F1213" s="5" t="s">
        <v>1143</v>
      </c>
      <c r="G1213" s="10">
        <v>7581.8600000000006</v>
      </c>
    </row>
    <row r="1214" spans="1:21" s="65" customFormat="1" ht="17.25" customHeight="1" x14ac:dyDescent="0.25">
      <c r="A1214" s="85">
        <f t="shared" si="50"/>
        <v>1110</v>
      </c>
      <c r="B1214" s="101" t="s">
        <v>840</v>
      </c>
      <c r="C1214" s="5" t="s">
        <v>1005</v>
      </c>
      <c r="D1214" s="29">
        <v>0</v>
      </c>
      <c r="E1214" s="5" t="s">
        <v>1142</v>
      </c>
      <c r="F1214" s="5" t="s">
        <v>1143</v>
      </c>
      <c r="G1214" s="10">
        <v>8342.6200000000008</v>
      </c>
    </row>
    <row r="1215" spans="1:21" s="65" customFormat="1" ht="17.25" customHeight="1" x14ac:dyDescent="0.25">
      <c r="A1215" s="85">
        <f>A1214+1</f>
        <v>1111</v>
      </c>
      <c r="B1215" s="101" t="s">
        <v>919</v>
      </c>
      <c r="C1215" s="5" t="s">
        <v>1005</v>
      </c>
      <c r="D1215" s="29">
        <v>0</v>
      </c>
      <c r="E1215" s="5" t="s">
        <v>1142</v>
      </c>
      <c r="F1215" s="5" t="s">
        <v>1143</v>
      </c>
      <c r="G1215" s="10">
        <v>5720.0000000000009</v>
      </c>
    </row>
    <row r="1216" spans="1:21" s="63" customFormat="1" ht="17.25" customHeight="1" x14ac:dyDescent="0.25">
      <c r="A1216" s="85">
        <f t="shared" si="50"/>
        <v>1112</v>
      </c>
      <c r="B1216" s="67" t="s">
        <v>715</v>
      </c>
      <c r="C1216" s="5" t="s">
        <v>1005</v>
      </c>
      <c r="D1216" s="29">
        <v>0</v>
      </c>
      <c r="E1216" s="5" t="s">
        <v>1142</v>
      </c>
      <c r="F1216" s="5" t="s">
        <v>1143</v>
      </c>
      <c r="G1216" s="10">
        <v>2860.0000000000005</v>
      </c>
    </row>
    <row r="1217" spans="1:7" s="63" customFormat="1" ht="31.5" customHeight="1" x14ac:dyDescent="0.25">
      <c r="A1217" s="85">
        <f t="shared" si="50"/>
        <v>1113</v>
      </c>
      <c r="B1217" s="90" t="s">
        <v>1001</v>
      </c>
      <c r="C1217" s="119" t="s">
        <v>99</v>
      </c>
      <c r="D1217" s="29">
        <v>5</v>
      </c>
      <c r="E1217" s="5" t="s">
        <v>1150</v>
      </c>
      <c r="F1217" s="7" t="s">
        <v>1143</v>
      </c>
      <c r="G1217" s="10">
        <v>3607.5000000000009</v>
      </c>
    </row>
    <row r="1218" spans="1:7" s="47" customFormat="1" ht="25.5" x14ac:dyDescent="0.25">
      <c r="A1218" s="85">
        <f t="shared" si="50"/>
        <v>1114</v>
      </c>
      <c r="B1218" s="123" t="s">
        <v>1358</v>
      </c>
      <c r="C1218" s="119" t="s">
        <v>1066</v>
      </c>
      <c r="D1218" s="29">
        <v>2700</v>
      </c>
      <c r="E1218" s="5" t="s">
        <v>1142</v>
      </c>
      <c r="F1218" s="5" t="s">
        <v>1141</v>
      </c>
      <c r="G1218" s="10">
        <v>16500</v>
      </c>
    </row>
    <row r="1219" spans="1:7" s="47" customFormat="1" ht="33" customHeight="1" x14ac:dyDescent="0.25">
      <c r="A1219" s="85">
        <f>A1218+1</f>
        <v>1115</v>
      </c>
      <c r="B1219" s="90" t="s">
        <v>1382</v>
      </c>
      <c r="C1219" s="119" t="s">
        <v>1292</v>
      </c>
      <c r="D1219" s="29">
        <v>1</v>
      </c>
      <c r="E1219" s="5" t="s">
        <v>1150</v>
      </c>
      <c r="F1219" s="7" t="s">
        <v>1143</v>
      </c>
      <c r="G1219" s="10">
        <v>7212.8100000000013</v>
      </c>
    </row>
    <row r="1220" spans="1:7" s="47" customFormat="1" ht="21.75" customHeight="1" x14ac:dyDescent="0.25">
      <c r="A1220" s="240" t="s">
        <v>1474</v>
      </c>
      <c r="B1220" s="241"/>
      <c r="C1220" s="241"/>
      <c r="D1220" s="241"/>
      <c r="E1220" s="241"/>
      <c r="F1220" s="241"/>
      <c r="G1220" s="202">
        <f>SUM(G1221:G1223)</f>
        <v>254400</v>
      </c>
    </row>
    <row r="1221" spans="1:7" s="47" customFormat="1" ht="19.5" customHeight="1" x14ac:dyDescent="0.25">
      <c r="A1221" s="85">
        <f>A1219+1</f>
        <v>1116</v>
      </c>
      <c r="B1221" s="67" t="s">
        <v>1459</v>
      </c>
      <c r="C1221" s="5" t="s">
        <v>19</v>
      </c>
      <c r="D1221" s="29">
        <v>2</v>
      </c>
      <c r="E1221" s="5" t="s">
        <v>1142</v>
      </c>
      <c r="F1221" s="5" t="s">
        <v>1141</v>
      </c>
      <c r="G1221" s="10">
        <v>83100</v>
      </c>
    </row>
    <row r="1222" spans="1:7" s="47" customFormat="1" ht="27.75" customHeight="1" x14ac:dyDescent="0.25">
      <c r="A1222" s="85">
        <f>A1221+1</f>
        <v>1117</v>
      </c>
      <c r="B1222" s="67" t="s">
        <v>1475</v>
      </c>
      <c r="C1222" s="5" t="s">
        <v>19</v>
      </c>
      <c r="D1222" s="29">
        <v>2</v>
      </c>
      <c r="E1222" s="5" t="s">
        <v>1142</v>
      </c>
      <c r="F1222" s="5" t="s">
        <v>1141</v>
      </c>
      <c r="G1222" s="10">
        <v>78900</v>
      </c>
    </row>
    <row r="1223" spans="1:7" s="47" customFormat="1" ht="20.25" customHeight="1" x14ac:dyDescent="0.25">
      <c r="A1223" s="85">
        <f>A1222+1</f>
        <v>1118</v>
      </c>
      <c r="B1223" s="67" t="s">
        <v>1476</v>
      </c>
      <c r="C1223" s="5" t="s">
        <v>501</v>
      </c>
      <c r="D1223" s="29">
        <v>2</v>
      </c>
      <c r="E1223" s="5" t="s">
        <v>1142</v>
      </c>
      <c r="F1223" s="5" t="s">
        <v>1141</v>
      </c>
      <c r="G1223" s="10">
        <v>92400</v>
      </c>
    </row>
    <row r="1224" spans="1:7" s="1" customFormat="1" ht="17.25" customHeight="1" x14ac:dyDescent="0.3">
      <c r="A1224" s="233" t="s">
        <v>1256</v>
      </c>
      <c r="B1224" s="234"/>
      <c r="C1224" s="234"/>
      <c r="D1224" s="234"/>
      <c r="E1224" s="234"/>
      <c r="F1224" s="234"/>
      <c r="G1224" s="197">
        <f>SUM(G1226:G1280)</f>
        <v>236859.6208</v>
      </c>
    </row>
    <row r="1225" spans="1:7" s="3" customFormat="1" x14ac:dyDescent="0.25">
      <c r="A1225" s="85">
        <f>A1223+1</f>
        <v>1119</v>
      </c>
      <c r="B1225" s="95" t="s">
        <v>1067</v>
      </c>
      <c r="C1225" s="95" t="s">
        <v>1005</v>
      </c>
      <c r="D1225" s="29">
        <v>0</v>
      </c>
      <c r="E1225" s="5" t="s">
        <v>1150</v>
      </c>
      <c r="F1225" s="7" t="s">
        <v>1141</v>
      </c>
      <c r="G1225" s="10">
        <v>28000</v>
      </c>
    </row>
    <row r="1226" spans="1:7" s="3" customFormat="1" ht="25.5" x14ac:dyDescent="0.25">
      <c r="A1226" s="85">
        <f>A1225+1</f>
        <v>1120</v>
      </c>
      <c r="B1226" s="95" t="s">
        <v>1486</v>
      </c>
      <c r="C1226" s="95" t="s">
        <v>1005</v>
      </c>
      <c r="D1226" s="29">
        <v>0</v>
      </c>
      <c r="E1226" s="5" t="s">
        <v>1150</v>
      </c>
      <c r="F1226" s="7" t="s">
        <v>1141</v>
      </c>
      <c r="G1226" s="10">
        <v>3216.4</v>
      </c>
    </row>
    <row r="1227" spans="1:7" s="3" customFormat="1" x14ac:dyDescent="0.25">
      <c r="A1227" s="85">
        <f>A1226+1</f>
        <v>1121</v>
      </c>
      <c r="B1227" s="95" t="s">
        <v>1288</v>
      </c>
      <c r="C1227" s="95" t="s">
        <v>1005</v>
      </c>
      <c r="D1227" s="29">
        <v>0</v>
      </c>
      <c r="E1227" s="5" t="s">
        <v>1150</v>
      </c>
      <c r="F1227" s="7" t="s">
        <v>1141</v>
      </c>
      <c r="G1227" s="10">
        <v>79932.600000000006</v>
      </c>
    </row>
    <row r="1228" spans="1:7" s="47" customFormat="1" ht="80.25" customHeight="1" x14ac:dyDescent="0.25">
      <c r="A1228" s="85">
        <f>A1227+1</f>
        <v>1122</v>
      </c>
      <c r="B1228" s="95" t="s">
        <v>897</v>
      </c>
      <c r="C1228" s="5" t="s">
        <v>1005</v>
      </c>
      <c r="D1228" s="29"/>
      <c r="E1228" s="5" t="s">
        <v>1142</v>
      </c>
      <c r="F1228" s="7" t="s">
        <v>1143</v>
      </c>
      <c r="G1228" s="10">
        <v>9900</v>
      </c>
    </row>
    <row r="1229" spans="1:7" s="47" customFormat="1" ht="21.75" customHeight="1" x14ac:dyDescent="0.25">
      <c r="A1229" s="85">
        <f>A1228+1</f>
        <v>1123</v>
      </c>
      <c r="B1229" s="67" t="s">
        <v>899</v>
      </c>
      <c r="C1229" s="5" t="s">
        <v>1005</v>
      </c>
      <c r="D1229" s="29">
        <v>0</v>
      </c>
      <c r="E1229" s="5" t="s">
        <v>1142</v>
      </c>
      <c r="F1229" s="5" t="s">
        <v>1143</v>
      </c>
      <c r="G1229" s="10">
        <v>1100</v>
      </c>
    </row>
    <row r="1230" spans="1:7" s="47" customFormat="1" ht="25.5" x14ac:dyDescent="0.25">
      <c r="A1230" s="85">
        <f t="shared" ref="A1230:A1277" si="51">A1229+1</f>
        <v>1124</v>
      </c>
      <c r="B1230" s="67" t="s">
        <v>942</v>
      </c>
      <c r="C1230" s="5" t="s">
        <v>1005</v>
      </c>
      <c r="D1230" s="29">
        <v>0</v>
      </c>
      <c r="E1230" s="5" t="s">
        <v>1142</v>
      </c>
      <c r="F1230" s="5" t="s">
        <v>1143</v>
      </c>
      <c r="G1230" s="10">
        <v>1650.0000000000002</v>
      </c>
    </row>
    <row r="1231" spans="1:7" s="47" customFormat="1" ht="38.25" x14ac:dyDescent="0.25">
      <c r="A1231" s="85">
        <f t="shared" si="51"/>
        <v>1125</v>
      </c>
      <c r="B1231" s="67" t="s">
        <v>716</v>
      </c>
      <c r="C1231" s="5" t="s">
        <v>1005</v>
      </c>
      <c r="D1231" s="29">
        <v>0</v>
      </c>
      <c r="E1231" s="5" t="s">
        <v>1142</v>
      </c>
      <c r="F1231" s="5" t="s">
        <v>1143</v>
      </c>
      <c r="G1231" s="10">
        <v>3300.0000000000005</v>
      </c>
    </row>
    <row r="1232" spans="1:7" s="47" customFormat="1" ht="38.25" x14ac:dyDescent="0.25">
      <c r="A1232" s="85">
        <f t="shared" si="51"/>
        <v>1126</v>
      </c>
      <c r="B1232" s="67" t="s">
        <v>976</v>
      </c>
      <c r="C1232" s="5" t="s">
        <v>1005</v>
      </c>
      <c r="D1232" s="29">
        <v>0</v>
      </c>
      <c r="E1232" s="5" t="s">
        <v>1142</v>
      </c>
      <c r="F1232" s="5" t="s">
        <v>1143</v>
      </c>
      <c r="G1232" s="10">
        <v>2750</v>
      </c>
    </row>
    <row r="1233" spans="1:7" s="47" customFormat="1" ht="51" customHeight="1" x14ac:dyDescent="0.25">
      <c r="A1233" s="85">
        <f t="shared" si="51"/>
        <v>1127</v>
      </c>
      <c r="B1233" s="67" t="s">
        <v>718</v>
      </c>
      <c r="C1233" s="5" t="s">
        <v>1005</v>
      </c>
      <c r="D1233" s="29">
        <v>0</v>
      </c>
      <c r="E1233" s="5" t="s">
        <v>1142</v>
      </c>
      <c r="F1233" s="5" t="s">
        <v>1143</v>
      </c>
      <c r="G1233" s="10">
        <v>11000</v>
      </c>
    </row>
    <row r="1234" spans="1:7" s="47" customFormat="1" ht="21.75" customHeight="1" x14ac:dyDescent="0.25">
      <c r="A1234" s="85">
        <f t="shared" si="51"/>
        <v>1128</v>
      </c>
      <c r="B1234" s="67" t="s">
        <v>888</v>
      </c>
      <c r="C1234" s="5" t="s">
        <v>1005</v>
      </c>
      <c r="D1234" s="29">
        <v>0</v>
      </c>
      <c r="E1234" s="5" t="s">
        <v>1142</v>
      </c>
      <c r="F1234" s="5" t="s">
        <v>1143</v>
      </c>
      <c r="G1234" s="10">
        <v>990.00000000000011</v>
      </c>
    </row>
    <row r="1235" spans="1:7" s="47" customFormat="1" ht="24" customHeight="1" x14ac:dyDescent="0.25">
      <c r="A1235" s="85">
        <f t="shared" si="51"/>
        <v>1129</v>
      </c>
      <c r="B1235" s="67" t="s">
        <v>719</v>
      </c>
      <c r="C1235" s="5" t="s">
        <v>1005</v>
      </c>
      <c r="D1235" s="29">
        <v>0</v>
      </c>
      <c r="E1235" s="5" t="s">
        <v>1142</v>
      </c>
      <c r="F1235" s="5" t="s">
        <v>1143</v>
      </c>
      <c r="G1235" s="10">
        <v>1650.0000000000002</v>
      </c>
    </row>
    <row r="1236" spans="1:7" s="47" customFormat="1" ht="25.5" x14ac:dyDescent="0.25">
      <c r="A1236" s="85">
        <f t="shared" si="51"/>
        <v>1130</v>
      </c>
      <c r="B1236" s="67" t="s">
        <v>720</v>
      </c>
      <c r="C1236" s="5" t="s">
        <v>1005</v>
      </c>
      <c r="D1236" s="29">
        <v>0</v>
      </c>
      <c r="E1236" s="5" t="s">
        <v>1142</v>
      </c>
      <c r="F1236" s="5" t="s">
        <v>1143</v>
      </c>
      <c r="G1236" s="10">
        <v>9350</v>
      </c>
    </row>
    <row r="1237" spans="1:7" s="47" customFormat="1" ht="29.25" customHeight="1" x14ac:dyDescent="0.25">
      <c r="A1237" s="85">
        <f t="shared" si="51"/>
        <v>1131</v>
      </c>
      <c r="B1237" s="67" t="s">
        <v>721</v>
      </c>
      <c r="C1237" s="5" t="s">
        <v>1005</v>
      </c>
      <c r="D1237" s="29">
        <v>0</v>
      </c>
      <c r="E1237" s="5" t="s">
        <v>1142</v>
      </c>
      <c r="F1237" s="5" t="s">
        <v>1143</v>
      </c>
      <c r="G1237" s="10">
        <v>8690</v>
      </c>
    </row>
    <row r="1238" spans="1:7" s="47" customFormat="1" ht="38.25" x14ac:dyDescent="0.25">
      <c r="A1238" s="85">
        <f t="shared" si="51"/>
        <v>1132</v>
      </c>
      <c r="B1238" s="67" t="s">
        <v>722</v>
      </c>
      <c r="C1238" s="5" t="s">
        <v>1005</v>
      </c>
      <c r="D1238" s="29">
        <v>0</v>
      </c>
      <c r="E1238" s="5" t="s">
        <v>1142</v>
      </c>
      <c r="F1238" s="5" t="s">
        <v>1143</v>
      </c>
      <c r="G1238" s="10">
        <v>8800</v>
      </c>
    </row>
    <row r="1239" spans="1:7" s="47" customFormat="1" ht="37.5" customHeight="1" x14ac:dyDescent="0.25">
      <c r="A1239" s="85">
        <f t="shared" si="51"/>
        <v>1133</v>
      </c>
      <c r="B1239" s="67" t="s">
        <v>723</v>
      </c>
      <c r="C1239" s="5" t="s">
        <v>1005</v>
      </c>
      <c r="D1239" s="29">
        <v>0</v>
      </c>
      <c r="E1239" s="5" t="s">
        <v>1142</v>
      </c>
      <c r="F1239" s="5" t="s">
        <v>1143</v>
      </c>
      <c r="G1239" s="10">
        <v>9900</v>
      </c>
    </row>
    <row r="1240" spans="1:7" s="47" customFormat="1" ht="28.5" customHeight="1" x14ac:dyDescent="0.25">
      <c r="A1240" s="85">
        <f>A1239+1</f>
        <v>1134</v>
      </c>
      <c r="B1240" s="67" t="s">
        <v>969</v>
      </c>
      <c r="C1240" s="5" t="s">
        <v>1005</v>
      </c>
      <c r="D1240" s="29">
        <v>0</v>
      </c>
      <c r="E1240" s="5" t="s">
        <v>1142</v>
      </c>
      <c r="F1240" s="5" t="s">
        <v>1143</v>
      </c>
      <c r="G1240" s="10">
        <v>2750</v>
      </c>
    </row>
    <row r="1241" spans="1:7" s="47" customFormat="1" ht="16.5" customHeight="1" x14ac:dyDescent="0.25">
      <c r="A1241" s="85">
        <f t="shared" si="51"/>
        <v>1135</v>
      </c>
      <c r="B1241" s="67" t="s">
        <v>724</v>
      </c>
      <c r="C1241" s="5" t="s">
        <v>1005</v>
      </c>
      <c r="D1241" s="29">
        <v>0</v>
      </c>
      <c r="E1241" s="5" t="s">
        <v>1142</v>
      </c>
      <c r="F1241" s="5" t="s">
        <v>1143</v>
      </c>
      <c r="G1241" s="10">
        <v>550</v>
      </c>
    </row>
    <row r="1242" spans="1:7" s="47" customFormat="1" ht="16.5" customHeight="1" x14ac:dyDescent="0.25">
      <c r="A1242" s="85">
        <f t="shared" si="51"/>
        <v>1136</v>
      </c>
      <c r="B1242" s="118" t="s">
        <v>921</v>
      </c>
      <c r="C1242" s="5" t="s">
        <v>19</v>
      </c>
      <c r="D1242" s="29">
        <v>6</v>
      </c>
      <c r="E1242" s="5" t="s">
        <v>1142</v>
      </c>
      <c r="F1242" s="5" t="s">
        <v>1143</v>
      </c>
      <c r="G1242" s="10">
        <v>550</v>
      </c>
    </row>
    <row r="1243" spans="1:7" s="47" customFormat="1" ht="16.5" customHeight="1" x14ac:dyDescent="0.25">
      <c r="A1243" s="85">
        <f t="shared" si="51"/>
        <v>1137</v>
      </c>
      <c r="B1243" s="67" t="s">
        <v>717</v>
      </c>
      <c r="C1243" s="5" t="s">
        <v>1005</v>
      </c>
      <c r="D1243" s="29">
        <v>0</v>
      </c>
      <c r="E1243" s="5" t="s">
        <v>1142</v>
      </c>
      <c r="F1243" s="5" t="s">
        <v>1143</v>
      </c>
      <c r="G1243" s="10">
        <v>2750</v>
      </c>
    </row>
    <row r="1244" spans="1:7" s="47" customFormat="1" ht="16.5" customHeight="1" x14ac:dyDescent="0.25">
      <c r="A1244" s="85">
        <f t="shared" si="51"/>
        <v>1138</v>
      </c>
      <c r="B1244" s="95" t="s">
        <v>920</v>
      </c>
      <c r="C1244" s="5" t="s">
        <v>19</v>
      </c>
      <c r="D1244" s="29">
        <v>6</v>
      </c>
      <c r="E1244" s="5" t="s">
        <v>1142</v>
      </c>
      <c r="F1244" s="5" t="s">
        <v>1143</v>
      </c>
      <c r="G1244" s="10">
        <v>935.00000000000011</v>
      </c>
    </row>
    <row r="1245" spans="1:7" s="47" customFormat="1" ht="38.25" x14ac:dyDescent="0.25">
      <c r="A1245" s="85">
        <f t="shared" si="51"/>
        <v>1139</v>
      </c>
      <c r="B1245" s="67" t="s">
        <v>725</v>
      </c>
      <c r="C1245" s="5" t="s">
        <v>1005</v>
      </c>
      <c r="D1245" s="29">
        <v>0</v>
      </c>
      <c r="E1245" s="5" t="s">
        <v>1142</v>
      </c>
      <c r="F1245" s="5" t="s">
        <v>1143</v>
      </c>
      <c r="G1245" s="10">
        <v>9350</v>
      </c>
    </row>
    <row r="1246" spans="1:7" s="47" customFormat="1" ht="38.25" x14ac:dyDescent="0.25">
      <c r="A1246" s="85">
        <f t="shared" si="51"/>
        <v>1140</v>
      </c>
      <c r="B1246" s="67" t="s">
        <v>726</v>
      </c>
      <c r="C1246" s="5" t="s">
        <v>1005</v>
      </c>
      <c r="D1246" s="29">
        <v>0</v>
      </c>
      <c r="E1246" s="5" t="s">
        <v>1142</v>
      </c>
      <c r="F1246" s="5" t="s">
        <v>1143</v>
      </c>
      <c r="G1246" s="10">
        <v>935.00000000000011</v>
      </c>
    </row>
    <row r="1247" spans="1:7" s="47" customFormat="1" ht="25.5" x14ac:dyDescent="0.25">
      <c r="A1247" s="85">
        <f t="shared" si="51"/>
        <v>1141</v>
      </c>
      <c r="B1247" s="67" t="s">
        <v>900</v>
      </c>
      <c r="C1247" s="5" t="s">
        <v>1005</v>
      </c>
      <c r="D1247" s="29">
        <v>0</v>
      </c>
      <c r="E1247" s="5" t="s">
        <v>1142</v>
      </c>
      <c r="F1247" s="5" t="s">
        <v>1143</v>
      </c>
      <c r="G1247" s="10">
        <v>550</v>
      </c>
    </row>
    <row r="1248" spans="1:7" s="47" customFormat="1" ht="89.25" customHeight="1" x14ac:dyDescent="0.25">
      <c r="A1248" s="85">
        <f t="shared" si="51"/>
        <v>1142</v>
      </c>
      <c r="B1248" s="67" t="s">
        <v>727</v>
      </c>
      <c r="C1248" s="5" t="s">
        <v>1005</v>
      </c>
      <c r="D1248" s="29">
        <v>0</v>
      </c>
      <c r="E1248" s="5" t="s">
        <v>1142</v>
      </c>
      <c r="F1248" s="5" t="s">
        <v>1143</v>
      </c>
      <c r="G1248" s="10">
        <v>9020</v>
      </c>
    </row>
    <row r="1249" spans="1:7" s="47" customFormat="1" ht="15.75" customHeight="1" x14ac:dyDescent="0.25">
      <c r="A1249" s="85">
        <f t="shared" si="51"/>
        <v>1143</v>
      </c>
      <c r="B1249" s="67" t="s">
        <v>728</v>
      </c>
      <c r="C1249" s="5" t="s">
        <v>1005</v>
      </c>
      <c r="D1249" s="29">
        <v>0</v>
      </c>
      <c r="E1249" s="5" t="s">
        <v>1142</v>
      </c>
      <c r="F1249" s="5" t="s">
        <v>1143</v>
      </c>
      <c r="G1249" s="10">
        <v>1430.0000000000002</v>
      </c>
    </row>
    <row r="1250" spans="1:7" s="47" customFormat="1" ht="15.75" customHeight="1" x14ac:dyDescent="0.25">
      <c r="A1250" s="85">
        <f t="shared" si="51"/>
        <v>1144</v>
      </c>
      <c r="B1250" s="67" t="s">
        <v>729</v>
      </c>
      <c r="C1250" s="5" t="s">
        <v>1005</v>
      </c>
      <c r="D1250" s="29">
        <v>0</v>
      </c>
      <c r="E1250" s="5" t="s">
        <v>1142</v>
      </c>
      <c r="F1250" s="5" t="s">
        <v>1143</v>
      </c>
      <c r="G1250" s="10">
        <v>1980.0000000000002</v>
      </c>
    </row>
    <row r="1251" spans="1:7" s="47" customFormat="1" ht="15.75" customHeight="1" x14ac:dyDescent="0.25">
      <c r="A1251" s="85">
        <f t="shared" si="51"/>
        <v>1145</v>
      </c>
      <c r="B1251" s="67" t="s">
        <v>887</v>
      </c>
      <c r="C1251" s="5" t="s">
        <v>1005</v>
      </c>
      <c r="D1251" s="29">
        <v>0</v>
      </c>
      <c r="E1251" s="5" t="s">
        <v>1142</v>
      </c>
      <c r="F1251" s="5" t="s">
        <v>1143</v>
      </c>
      <c r="G1251" s="10">
        <v>550</v>
      </c>
    </row>
    <row r="1252" spans="1:7" s="47" customFormat="1" ht="15.75" customHeight="1" x14ac:dyDescent="0.25">
      <c r="A1252" s="85">
        <f t="shared" si="51"/>
        <v>1146</v>
      </c>
      <c r="B1252" s="95" t="s">
        <v>730</v>
      </c>
      <c r="C1252" s="5" t="s">
        <v>1005</v>
      </c>
      <c r="D1252" s="29">
        <v>0</v>
      </c>
      <c r="E1252" s="5" t="s">
        <v>1142</v>
      </c>
      <c r="F1252" s="5" t="s">
        <v>1143</v>
      </c>
      <c r="G1252" s="10">
        <v>1100</v>
      </c>
    </row>
    <row r="1253" spans="1:7" s="47" customFormat="1" ht="42" customHeight="1" x14ac:dyDescent="0.25">
      <c r="A1253" s="85">
        <f t="shared" si="51"/>
        <v>1147</v>
      </c>
      <c r="B1253" s="67" t="s">
        <v>731</v>
      </c>
      <c r="C1253" s="5" t="s">
        <v>1005</v>
      </c>
      <c r="D1253" s="29">
        <v>0</v>
      </c>
      <c r="E1253" s="5" t="s">
        <v>1142</v>
      </c>
      <c r="F1253" s="5" t="s">
        <v>1143</v>
      </c>
      <c r="G1253" s="10">
        <v>8250</v>
      </c>
    </row>
    <row r="1254" spans="1:7" s="47" customFormat="1" ht="18" customHeight="1" x14ac:dyDescent="0.25">
      <c r="A1254" s="85">
        <f t="shared" si="51"/>
        <v>1148</v>
      </c>
      <c r="B1254" s="67" t="s">
        <v>732</v>
      </c>
      <c r="C1254" s="5" t="s">
        <v>1005</v>
      </c>
      <c r="D1254" s="29">
        <v>0</v>
      </c>
      <c r="E1254" s="5" t="s">
        <v>1142</v>
      </c>
      <c r="F1254" s="5" t="s">
        <v>1143</v>
      </c>
      <c r="G1254" s="10">
        <v>550</v>
      </c>
    </row>
    <row r="1255" spans="1:7" s="47" customFormat="1" ht="72.75" customHeight="1" x14ac:dyDescent="0.25">
      <c r="A1255" s="85">
        <f t="shared" si="51"/>
        <v>1149</v>
      </c>
      <c r="B1255" s="67" t="s">
        <v>733</v>
      </c>
      <c r="C1255" s="5" t="s">
        <v>1005</v>
      </c>
      <c r="D1255" s="29">
        <v>0</v>
      </c>
      <c r="E1255" s="5" t="s">
        <v>1142</v>
      </c>
      <c r="F1255" s="5" t="s">
        <v>1143</v>
      </c>
      <c r="G1255" s="10">
        <v>4400</v>
      </c>
    </row>
    <row r="1256" spans="1:7" s="47" customFormat="1" ht="16.5" customHeight="1" x14ac:dyDescent="0.25">
      <c r="A1256" s="85">
        <f t="shared" si="51"/>
        <v>1150</v>
      </c>
      <c r="B1256" s="95" t="s">
        <v>742</v>
      </c>
      <c r="C1256" s="5" t="s">
        <v>1005</v>
      </c>
      <c r="D1256" s="29">
        <v>0</v>
      </c>
      <c r="E1256" s="5" t="s">
        <v>1142</v>
      </c>
      <c r="F1256" s="5" t="s">
        <v>1143</v>
      </c>
      <c r="G1256" s="10">
        <v>990.00000000000011</v>
      </c>
    </row>
    <row r="1257" spans="1:7" s="47" customFormat="1" ht="38.25" x14ac:dyDescent="0.25">
      <c r="A1257" s="85">
        <f t="shared" si="51"/>
        <v>1151</v>
      </c>
      <c r="B1257" s="67" t="s">
        <v>938</v>
      </c>
      <c r="C1257" s="5" t="s">
        <v>1005</v>
      </c>
      <c r="D1257" s="29">
        <v>0</v>
      </c>
      <c r="E1257" s="5" t="s">
        <v>1142</v>
      </c>
      <c r="F1257" s="5" t="s">
        <v>1143</v>
      </c>
      <c r="G1257" s="10">
        <v>3300.0000000000005</v>
      </c>
    </row>
    <row r="1258" spans="1:7" s="47" customFormat="1" ht="51" x14ac:dyDescent="0.25">
      <c r="A1258" s="85">
        <f t="shared" si="51"/>
        <v>1152</v>
      </c>
      <c r="B1258" s="95" t="s">
        <v>734</v>
      </c>
      <c r="C1258" s="5" t="s">
        <v>1005</v>
      </c>
      <c r="D1258" s="29">
        <v>0</v>
      </c>
      <c r="E1258" s="5" t="s">
        <v>1142</v>
      </c>
      <c r="F1258" s="5" t="s">
        <v>1143</v>
      </c>
      <c r="G1258" s="10">
        <v>825.00000000000011</v>
      </c>
    </row>
    <row r="1259" spans="1:7" s="47" customFormat="1" ht="15.75" customHeight="1" x14ac:dyDescent="0.25">
      <c r="A1259" s="85">
        <f t="shared" si="51"/>
        <v>1153</v>
      </c>
      <c r="B1259" s="67" t="s">
        <v>901</v>
      </c>
      <c r="C1259" s="5" t="s">
        <v>1005</v>
      </c>
      <c r="D1259" s="29">
        <v>0</v>
      </c>
      <c r="E1259" s="5" t="s">
        <v>1142</v>
      </c>
      <c r="F1259" s="5" t="s">
        <v>1143</v>
      </c>
      <c r="G1259" s="10">
        <v>660</v>
      </c>
    </row>
    <row r="1260" spans="1:7" s="47" customFormat="1" ht="15.75" customHeight="1" x14ac:dyDescent="0.25">
      <c r="A1260" s="85">
        <f t="shared" si="51"/>
        <v>1154</v>
      </c>
      <c r="B1260" s="95" t="s">
        <v>898</v>
      </c>
      <c r="C1260" s="5" t="s">
        <v>1005</v>
      </c>
      <c r="D1260" s="29">
        <v>0</v>
      </c>
      <c r="E1260" s="5" t="s">
        <v>1142</v>
      </c>
      <c r="F1260" s="5" t="s">
        <v>1143</v>
      </c>
      <c r="G1260" s="10">
        <v>660</v>
      </c>
    </row>
    <row r="1261" spans="1:7" s="47" customFormat="1" ht="25.5" x14ac:dyDescent="0.25">
      <c r="A1261" s="85">
        <f t="shared" si="51"/>
        <v>1155</v>
      </c>
      <c r="B1261" s="67" t="s">
        <v>735</v>
      </c>
      <c r="C1261" s="5" t="s">
        <v>1005</v>
      </c>
      <c r="D1261" s="29">
        <v>0</v>
      </c>
      <c r="E1261" s="5" t="s">
        <v>1142</v>
      </c>
      <c r="F1261" s="5" t="s">
        <v>1143</v>
      </c>
      <c r="G1261" s="10">
        <v>550</v>
      </c>
    </row>
    <row r="1262" spans="1:7" s="47" customFormat="1" ht="14.25" customHeight="1" x14ac:dyDescent="0.25">
      <c r="A1262" s="85">
        <f t="shared" si="51"/>
        <v>1156</v>
      </c>
      <c r="B1262" s="104" t="s">
        <v>924</v>
      </c>
      <c r="C1262" s="5" t="s">
        <v>99</v>
      </c>
      <c r="D1262" s="29">
        <v>12</v>
      </c>
      <c r="E1262" s="5" t="s">
        <v>1142</v>
      </c>
      <c r="F1262" s="5" t="s">
        <v>1143</v>
      </c>
      <c r="G1262" s="10">
        <v>550</v>
      </c>
    </row>
    <row r="1263" spans="1:7" s="47" customFormat="1" ht="14.25" customHeight="1" x14ac:dyDescent="0.25">
      <c r="A1263" s="85">
        <f t="shared" si="51"/>
        <v>1157</v>
      </c>
      <c r="B1263" s="67" t="s">
        <v>736</v>
      </c>
      <c r="C1263" s="5" t="s">
        <v>19</v>
      </c>
      <c r="D1263" s="29">
        <v>5</v>
      </c>
      <c r="E1263" s="5" t="s">
        <v>1142</v>
      </c>
      <c r="F1263" s="5" t="s">
        <v>1143</v>
      </c>
      <c r="G1263" s="10">
        <v>550</v>
      </c>
    </row>
    <row r="1264" spans="1:7" s="47" customFormat="1" ht="14.25" customHeight="1" x14ac:dyDescent="0.25">
      <c r="A1264" s="85">
        <f t="shared" si="51"/>
        <v>1158</v>
      </c>
      <c r="B1264" s="67" t="s">
        <v>889</v>
      </c>
      <c r="C1264" s="5" t="s">
        <v>1005</v>
      </c>
      <c r="D1264" s="29">
        <v>0</v>
      </c>
      <c r="E1264" s="5" t="s">
        <v>1142</v>
      </c>
      <c r="F1264" s="5" t="s">
        <v>1143</v>
      </c>
      <c r="G1264" s="10">
        <v>1100</v>
      </c>
    </row>
    <row r="1265" spans="1:7" s="47" customFormat="1" ht="14.25" customHeight="1" x14ac:dyDescent="0.25">
      <c r="A1265" s="85">
        <f t="shared" si="51"/>
        <v>1159</v>
      </c>
      <c r="B1265" s="67" t="s">
        <v>797</v>
      </c>
      <c r="C1265" s="5" t="s">
        <v>19</v>
      </c>
      <c r="D1265" s="29">
        <v>15</v>
      </c>
      <c r="E1265" s="5" t="s">
        <v>1142</v>
      </c>
      <c r="F1265" s="5" t="s">
        <v>1143</v>
      </c>
      <c r="G1265" s="10">
        <v>550</v>
      </c>
    </row>
    <row r="1266" spans="1:7" s="47" customFormat="1" ht="14.25" customHeight="1" x14ac:dyDescent="0.25">
      <c r="A1266" s="85">
        <f t="shared" si="51"/>
        <v>1160</v>
      </c>
      <c r="B1266" s="107" t="s">
        <v>993</v>
      </c>
      <c r="C1266" s="5" t="s">
        <v>19</v>
      </c>
      <c r="D1266" s="29">
        <v>6</v>
      </c>
      <c r="E1266" s="5" t="s">
        <v>1142</v>
      </c>
      <c r="F1266" s="5" t="s">
        <v>1143</v>
      </c>
      <c r="G1266" s="10">
        <v>550</v>
      </c>
    </row>
    <row r="1267" spans="1:7" s="47" customFormat="1" ht="14.25" customHeight="1" x14ac:dyDescent="0.25">
      <c r="A1267" s="85">
        <f t="shared" si="51"/>
        <v>1161</v>
      </c>
      <c r="B1267" s="95" t="s">
        <v>741</v>
      </c>
      <c r="C1267" s="5" t="s">
        <v>1005</v>
      </c>
      <c r="D1267" s="29">
        <v>0</v>
      </c>
      <c r="E1267" s="5" t="s">
        <v>1142</v>
      </c>
      <c r="F1267" s="5" t="s">
        <v>1143</v>
      </c>
      <c r="G1267" s="10">
        <v>550</v>
      </c>
    </row>
    <row r="1268" spans="1:7" s="47" customFormat="1" ht="38.25" x14ac:dyDescent="0.25">
      <c r="A1268" s="85">
        <f t="shared" si="51"/>
        <v>1162</v>
      </c>
      <c r="B1268" s="67" t="s">
        <v>943</v>
      </c>
      <c r="C1268" s="5" t="s">
        <v>1005</v>
      </c>
      <c r="D1268" s="29">
        <v>0</v>
      </c>
      <c r="E1268" s="5" t="s">
        <v>1142</v>
      </c>
      <c r="F1268" s="5" t="s">
        <v>1143</v>
      </c>
      <c r="G1268" s="10">
        <v>550</v>
      </c>
    </row>
    <row r="1269" spans="1:7" s="47" customFormat="1" ht="25.5" x14ac:dyDescent="0.25">
      <c r="A1269" s="85">
        <f t="shared" si="51"/>
        <v>1163</v>
      </c>
      <c r="B1269" s="95" t="s">
        <v>737</v>
      </c>
      <c r="C1269" s="5" t="s">
        <v>1005</v>
      </c>
      <c r="D1269" s="29">
        <v>0</v>
      </c>
      <c r="E1269" s="5" t="s">
        <v>1142</v>
      </c>
      <c r="F1269" s="5" t="s">
        <v>1143</v>
      </c>
      <c r="G1269" s="10">
        <v>660</v>
      </c>
    </row>
    <row r="1270" spans="1:7" s="47" customFormat="1" ht="38.25" x14ac:dyDescent="0.25">
      <c r="A1270" s="85">
        <f t="shared" si="51"/>
        <v>1164</v>
      </c>
      <c r="B1270" s="67" t="s">
        <v>944</v>
      </c>
      <c r="C1270" s="5" t="s">
        <v>1005</v>
      </c>
      <c r="D1270" s="29">
        <v>0</v>
      </c>
      <c r="E1270" s="5" t="s">
        <v>1142</v>
      </c>
      <c r="F1270" s="5" t="s">
        <v>1247</v>
      </c>
      <c r="G1270" s="10">
        <v>385.00000000000006</v>
      </c>
    </row>
    <row r="1271" spans="1:7" s="47" customFormat="1" ht="51" x14ac:dyDescent="0.25">
      <c r="A1271" s="85">
        <f t="shared" si="51"/>
        <v>1165</v>
      </c>
      <c r="B1271" s="95" t="s">
        <v>738</v>
      </c>
      <c r="C1271" s="5" t="s">
        <v>1005</v>
      </c>
      <c r="D1271" s="29">
        <v>0</v>
      </c>
      <c r="E1271" s="5" t="s">
        <v>1142</v>
      </c>
      <c r="F1271" s="5" t="s">
        <v>1143</v>
      </c>
      <c r="G1271" s="10">
        <v>550</v>
      </c>
    </row>
    <row r="1272" spans="1:7" s="47" customFormat="1" ht="38.25" x14ac:dyDescent="0.25">
      <c r="A1272" s="85">
        <f t="shared" si="51"/>
        <v>1166</v>
      </c>
      <c r="B1272" s="118" t="s">
        <v>977</v>
      </c>
      <c r="C1272" s="5" t="s">
        <v>1005</v>
      </c>
      <c r="D1272" s="29">
        <v>0</v>
      </c>
      <c r="E1272" s="5" t="s">
        <v>1142</v>
      </c>
      <c r="F1272" s="5" t="s">
        <v>1143</v>
      </c>
      <c r="G1272" s="10">
        <v>990.00000000000011</v>
      </c>
    </row>
    <row r="1273" spans="1:7" s="47" customFormat="1" ht="19.5" customHeight="1" x14ac:dyDescent="0.25">
      <c r="A1273" s="85">
        <f t="shared" si="51"/>
        <v>1167</v>
      </c>
      <c r="B1273" s="95" t="s">
        <v>739</v>
      </c>
      <c r="C1273" s="5" t="s">
        <v>1005</v>
      </c>
      <c r="D1273" s="29">
        <v>0</v>
      </c>
      <c r="E1273" s="5" t="s">
        <v>1142</v>
      </c>
      <c r="F1273" s="5" t="s">
        <v>1143</v>
      </c>
      <c r="G1273" s="10">
        <v>990.00000000000011</v>
      </c>
    </row>
    <row r="1274" spans="1:7" s="47" customFormat="1" ht="19.5" customHeight="1" x14ac:dyDescent="0.25">
      <c r="A1274" s="85">
        <f t="shared" si="51"/>
        <v>1168</v>
      </c>
      <c r="B1274" s="67" t="s">
        <v>740</v>
      </c>
      <c r="C1274" s="5" t="s">
        <v>1005</v>
      </c>
      <c r="D1274" s="29">
        <v>0</v>
      </c>
      <c r="E1274" s="5" t="s">
        <v>1142</v>
      </c>
      <c r="F1274" s="5" t="s">
        <v>1143</v>
      </c>
      <c r="G1274" s="10">
        <v>660</v>
      </c>
    </row>
    <row r="1275" spans="1:7" s="47" customFormat="1" ht="66" customHeight="1" x14ac:dyDescent="0.25">
      <c r="A1275" s="85">
        <f t="shared" si="51"/>
        <v>1169</v>
      </c>
      <c r="B1275" s="95" t="s">
        <v>902</v>
      </c>
      <c r="C1275" s="5" t="s">
        <v>1005</v>
      </c>
      <c r="D1275" s="29">
        <v>0</v>
      </c>
      <c r="E1275" s="5" t="s">
        <v>1142</v>
      </c>
      <c r="F1275" s="5" t="s">
        <v>1143</v>
      </c>
      <c r="G1275" s="10">
        <v>3300.0000000000005</v>
      </c>
    </row>
    <row r="1276" spans="1:7" s="47" customFormat="1" ht="18" customHeight="1" x14ac:dyDescent="0.25">
      <c r="A1276" s="85">
        <f t="shared" si="51"/>
        <v>1170</v>
      </c>
      <c r="B1276" s="95" t="s">
        <v>743</v>
      </c>
      <c r="C1276" s="5" t="s">
        <v>19</v>
      </c>
      <c r="D1276" s="29">
        <v>6</v>
      </c>
      <c r="E1276" s="5" t="s">
        <v>1142</v>
      </c>
      <c r="F1276" s="5" t="s">
        <v>1143</v>
      </c>
      <c r="G1276" s="10">
        <v>9350</v>
      </c>
    </row>
    <row r="1277" spans="1:7" s="3" customFormat="1" ht="18" customHeight="1" x14ac:dyDescent="0.25">
      <c r="A1277" s="85">
        <f t="shared" si="51"/>
        <v>1171</v>
      </c>
      <c r="B1277" s="95" t="s">
        <v>1282</v>
      </c>
      <c r="C1277" s="5" t="s">
        <v>1005</v>
      </c>
      <c r="D1277" s="29">
        <v>0</v>
      </c>
      <c r="E1277" s="5" t="s">
        <v>1142</v>
      </c>
      <c r="F1277" s="5" t="s">
        <v>1143</v>
      </c>
      <c r="G1277" s="10">
        <v>7700.0000000000009</v>
      </c>
    </row>
    <row r="1278" spans="1:7" s="58" customFormat="1" ht="18" customHeight="1" x14ac:dyDescent="0.25">
      <c r="A1278" s="85">
        <f>A1277+1</f>
        <v>1172</v>
      </c>
      <c r="B1278" s="95" t="s">
        <v>1291</v>
      </c>
      <c r="C1278" s="5" t="s">
        <v>1292</v>
      </c>
      <c r="D1278" s="29"/>
      <c r="E1278" s="5" t="s">
        <v>1142</v>
      </c>
      <c r="F1278" s="5" t="s">
        <v>1247</v>
      </c>
      <c r="G1278" s="10">
        <v>110.00000000000001</v>
      </c>
    </row>
    <row r="1279" spans="1:7" s="58" customFormat="1" ht="18" customHeight="1" x14ac:dyDescent="0.25">
      <c r="A1279" s="85">
        <f>A1278+1</f>
        <v>1173</v>
      </c>
      <c r="B1279" s="95" t="s">
        <v>1379</v>
      </c>
      <c r="C1279" s="5" t="s">
        <v>784</v>
      </c>
      <c r="D1279" s="29">
        <v>18</v>
      </c>
      <c r="E1279" s="5" t="s">
        <v>1142</v>
      </c>
      <c r="F1279" s="5" t="s">
        <v>1143</v>
      </c>
      <c r="G1279" s="10">
        <v>771.72480000000007</v>
      </c>
    </row>
    <row r="1280" spans="1:7" s="58" customFormat="1" ht="18" customHeight="1" x14ac:dyDescent="0.25">
      <c r="A1280" s="85">
        <f>A1279+1</f>
        <v>1174</v>
      </c>
      <c r="B1280" s="95" t="s">
        <v>1380</v>
      </c>
      <c r="C1280" s="5" t="s">
        <v>784</v>
      </c>
      <c r="D1280" s="29">
        <v>45</v>
      </c>
      <c r="E1280" s="5" t="s">
        <v>1142</v>
      </c>
      <c r="F1280" s="5" t="s">
        <v>1143</v>
      </c>
      <c r="G1280" s="10">
        <v>2128.8960000000002</v>
      </c>
    </row>
    <row r="1281" spans="1:7" s="1" customFormat="1" ht="18.75" customHeight="1" x14ac:dyDescent="0.3">
      <c r="A1281" s="233" t="s">
        <v>1257</v>
      </c>
      <c r="B1281" s="234"/>
      <c r="C1281" s="183"/>
      <c r="D1281" s="184"/>
      <c r="E1281" s="183"/>
      <c r="F1281" s="185"/>
      <c r="G1281" s="197">
        <f>G1282+G1283</f>
        <v>308003</v>
      </c>
    </row>
    <row r="1282" spans="1:7" s="47" customFormat="1" ht="29.25" customHeight="1" x14ac:dyDescent="0.25">
      <c r="A1282" s="216">
        <f>A1280+1</f>
        <v>1175</v>
      </c>
      <c r="B1282" s="223" t="s">
        <v>1505</v>
      </c>
      <c r="C1282" s="224" t="s">
        <v>1377</v>
      </c>
      <c r="D1282" s="191">
        <v>25000</v>
      </c>
      <c r="E1282" s="190" t="s">
        <v>1142</v>
      </c>
      <c r="F1282" s="190" t="s">
        <v>1141</v>
      </c>
      <c r="G1282" s="192">
        <v>166590</v>
      </c>
    </row>
    <row r="1283" spans="1:7" s="47" customFormat="1" ht="26.25" customHeight="1" x14ac:dyDescent="0.25">
      <c r="A1283" s="216">
        <f>A1282+1</f>
        <v>1176</v>
      </c>
      <c r="B1283" s="223" t="s">
        <v>1504</v>
      </c>
      <c r="C1283" s="224" t="s">
        <v>435</v>
      </c>
      <c r="D1283" s="191">
        <v>40000</v>
      </c>
      <c r="E1283" s="190" t="s">
        <v>1142</v>
      </c>
      <c r="F1283" s="215" t="s">
        <v>1141</v>
      </c>
      <c r="G1283" s="192">
        <v>141413</v>
      </c>
    </row>
    <row r="1284" spans="1:7" s="1" customFormat="1" ht="18.75" customHeight="1" x14ac:dyDescent="0.3">
      <c r="A1284" s="233" t="s">
        <v>1258</v>
      </c>
      <c r="B1284" s="234"/>
      <c r="C1284" s="234"/>
      <c r="D1284" s="234"/>
      <c r="E1284" s="237"/>
      <c r="F1284" s="203"/>
      <c r="G1284" s="197">
        <f>SUM(G1285:G1293)</f>
        <v>179472</v>
      </c>
    </row>
    <row r="1285" spans="1:7" s="63" customFormat="1" ht="30" customHeight="1" x14ac:dyDescent="0.25">
      <c r="A1285" s="85">
        <f>A1283+1</f>
        <v>1177</v>
      </c>
      <c r="B1285" s="67" t="s">
        <v>744</v>
      </c>
      <c r="C1285" s="122" t="s">
        <v>1005</v>
      </c>
      <c r="D1285" s="29">
        <v>0</v>
      </c>
      <c r="E1285" s="5" t="s">
        <v>1142</v>
      </c>
      <c r="F1285" s="7" t="s">
        <v>1143</v>
      </c>
      <c r="G1285" s="10">
        <v>7000</v>
      </c>
    </row>
    <row r="1286" spans="1:7" s="63" customFormat="1" x14ac:dyDescent="0.25">
      <c r="A1286" s="85">
        <f t="shared" ref="A1286:A1291" si="52">A1285+1</f>
        <v>1178</v>
      </c>
      <c r="B1286" s="67" t="s">
        <v>747</v>
      </c>
      <c r="C1286" s="122" t="s">
        <v>1005</v>
      </c>
      <c r="D1286" s="29">
        <v>0</v>
      </c>
      <c r="E1286" s="5" t="s">
        <v>1142</v>
      </c>
      <c r="F1286" s="7" t="s">
        <v>1141</v>
      </c>
      <c r="G1286" s="10">
        <v>56524</v>
      </c>
    </row>
    <row r="1287" spans="1:7" s="63" customFormat="1" ht="38.25" x14ac:dyDescent="0.25">
      <c r="A1287" s="85">
        <f t="shared" si="52"/>
        <v>1179</v>
      </c>
      <c r="B1287" s="118" t="s">
        <v>746</v>
      </c>
      <c r="C1287" s="122" t="s">
        <v>1005</v>
      </c>
      <c r="D1287" s="29">
        <v>0</v>
      </c>
      <c r="E1287" s="120" t="s">
        <v>1142</v>
      </c>
      <c r="F1287" s="7" t="s">
        <v>1141</v>
      </c>
      <c r="G1287" s="10">
        <v>39688</v>
      </c>
    </row>
    <row r="1288" spans="1:7" s="63" customFormat="1" ht="17.25" customHeight="1" x14ac:dyDescent="0.25">
      <c r="A1288" s="85">
        <f t="shared" si="52"/>
        <v>1180</v>
      </c>
      <c r="B1288" s="67" t="s">
        <v>750</v>
      </c>
      <c r="C1288" s="122" t="s">
        <v>1005</v>
      </c>
      <c r="D1288" s="29">
        <v>0</v>
      </c>
      <c r="E1288" s="5" t="s">
        <v>1142</v>
      </c>
      <c r="F1288" s="7" t="s">
        <v>1143</v>
      </c>
      <c r="G1288" s="10">
        <v>7000</v>
      </c>
    </row>
    <row r="1289" spans="1:7" s="63" customFormat="1" x14ac:dyDescent="0.25">
      <c r="A1289" s="85">
        <f t="shared" si="52"/>
        <v>1181</v>
      </c>
      <c r="B1289" s="67" t="s">
        <v>748</v>
      </c>
      <c r="C1289" s="122" t="s">
        <v>1005</v>
      </c>
      <c r="D1289" s="29">
        <v>0</v>
      </c>
      <c r="E1289" s="5" t="s">
        <v>1142</v>
      </c>
      <c r="F1289" s="7" t="s">
        <v>1141</v>
      </c>
      <c r="G1289" s="10">
        <v>32000</v>
      </c>
    </row>
    <row r="1290" spans="1:7" s="63" customFormat="1" ht="70.5" customHeight="1" x14ac:dyDescent="0.25">
      <c r="A1290" s="85">
        <f t="shared" si="52"/>
        <v>1182</v>
      </c>
      <c r="B1290" s="118" t="s">
        <v>749</v>
      </c>
      <c r="C1290" s="122" t="s">
        <v>1005</v>
      </c>
      <c r="D1290" s="29">
        <v>0</v>
      </c>
      <c r="E1290" s="120" t="s">
        <v>1142</v>
      </c>
      <c r="F1290" s="5" t="s">
        <v>1143</v>
      </c>
      <c r="G1290" s="10">
        <v>11200</v>
      </c>
    </row>
    <row r="1291" spans="1:7" s="63" customFormat="1" ht="24.75" customHeight="1" x14ac:dyDescent="0.25">
      <c r="A1291" s="85">
        <f t="shared" si="52"/>
        <v>1183</v>
      </c>
      <c r="B1291" s="118" t="s">
        <v>745</v>
      </c>
      <c r="C1291" s="122" t="s">
        <v>1005</v>
      </c>
      <c r="D1291" s="29">
        <v>0</v>
      </c>
      <c r="E1291" s="120" t="s">
        <v>1142</v>
      </c>
      <c r="F1291" s="7" t="s">
        <v>1143</v>
      </c>
      <c r="G1291" s="10">
        <v>7000</v>
      </c>
    </row>
    <row r="1292" spans="1:7" s="63" customFormat="1" ht="18.75" customHeight="1" x14ac:dyDescent="0.25">
      <c r="A1292" s="85">
        <f>A1291+1</f>
        <v>1184</v>
      </c>
      <c r="B1292" s="118" t="s">
        <v>1478</v>
      </c>
      <c r="C1292" s="122" t="s">
        <v>1005</v>
      </c>
      <c r="D1292" s="29">
        <v>0</v>
      </c>
      <c r="E1292" s="5" t="s">
        <v>1142</v>
      </c>
      <c r="F1292" s="7" t="s">
        <v>1141</v>
      </c>
      <c r="G1292" s="10">
        <v>17460</v>
      </c>
    </row>
    <row r="1293" spans="1:7" s="63" customFormat="1" ht="18.75" customHeight="1" x14ac:dyDescent="0.25">
      <c r="A1293" s="85">
        <f>A1292+1</f>
        <v>1185</v>
      </c>
      <c r="B1293" s="118" t="s">
        <v>1479</v>
      </c>
      <c r="C1293" s="122" t="s">
        <v>1005</v>
      </c>
      <c r="D1293" s="29">
        <v>0</v>
      </c>
      <c r="E1293" s="120" t="s">
        <v>1142</v>
      </c>
      <c r="F1293" s="7" t="s">
        <v>1143</v>
      </c>
      <c r="G1293" s="10">
        <v>1600</v>
      </c>
    </row>
    <row r="1294" spans="1:7" s="1" customFormat="1" ht="18.75" customHeight="1" x14ac:dyDescent="0.3">
      <c r="A1294" s="233" t="s">
        <v>1259</v>
      </c>
      <c r="B1294" s="234"/>
      <c r="C1294" s="183"/>
      <c r="D1294" s="184"/>
      <c r="E1294" s="183"/>
      <c r="F1294" s="203"/>
      <c r="G1294" s="197">
        <f>SUM(G1295:G1298)</f>
        <v>3970</v>
      </c>
    </row>
    <row r="1295" spans="1:7" s="3" customFormat="1" ht="25.5" x14ac:dyDescent="0.25">
      <c r="A1295" s="85">
        <f>A1293+1</f>
        <v>1186</v>
      </c>
      <c r="B1295" s="67" t="s">
        <v>751</v>
      </c>
      <c r="C1295" s="122" t="s">
        <v>1005</v>
      </c>
      <c r="D1295" s="29">
        <v>0</v>
      </c>
      <c r="E1295" s="5" t="s">
        <v>1142</v>
      </c>
      <c r="F1295" s="5" t="s">
        <v>1143</v>
      </c>
      <c r="G1295" s="10">
        <v>2200</v>
      </c>
    </row>
    <row r="1296" spans="1:7" s="47" customFormat="1" ht="25.5" x14ac:dyDescent="0.25">
      <c r="A1296" s="85">
        <f>A1295+1</f>
        <v>1187</v>
      </c>
      <c r="B1296" s="67" t="s">
        <v>1057</v>
      </c>
      <c r="C1296" s="122"/>
      <c r="D1296" s="29">
        <v>0</v>
      </c>
      <c r="E1296" s="5" t="s">
        <v>1142</v>
      </c>
      <c r="F1296" s="5" t="s">
        <v>1143</v>
      </c>
      <c r="G1296" s="10">
        <v>550</v>
      </c>
    </row>
    <row r="1297" spans="1:7" s="47" customFormat="1" ht="23.25" customHeight="1" x14ac:dyDescent="0.25">
      <c r="A1297" s="85">
        <f>A1296+1</f>
        <v>1188</v>
      </c>
      <c r="B1297" s="67" t="s">
        <v>948</v>
      </c>
      <c r="C1297" s="122"/>
      <c r="D1297" s="29">
        <v>0</v>
      </c>
      <c r="E1297" s="5" t="s">
        <v>1142</v>
      </c>
      <c r="F1297" s="5" t="s">
        <v>1143</v>
      </c>
      <c r="G1297" s="10">
        <v>220.00000000000003</v>
      </c>
    </row>
    <row r="1298" spans="1:7" s="63" customFormat="1" ht="25.5" x14ac:dyDescent="0.25">
      <c r="A1298" s="85">
        <f>A1297+1</f>
        <v>1189</v>
      </c>
      <c r="B1298" s="67" t="s">
        <v>752</v>
      </c>
      <c r="C1298" s="122" t="s">
        <v>1005</v>
      </c>
      <c r="D1298" s="29">
        <v>0</v>
      </c>
      <c r="E1298" s="5" t="s">
        <v>1142</v>
      </c>
      <c r="F1298" s="5" t="s">
        <v>1143</v>
      </c>
      <c r="G1298" s="10">
        <v>1000</v>
      </c>
    </row>
    <row r="1299" spans="1:7" s="1" customFormat="1" ht="18.75" customHeight="1" x14ac:dyDescent="0.3">
      <c r="A1299" s="233" t="s">
        <v>1260</v>
      </c>
      <c r="B1299" s="234"/>
      <c r="C1299" s="183"/>
      <c r="D1299" s="184"/>
      <c r="E1299" s="183"/>
      <c r="F1299" s="185"/>
      <c r="G1299" s="210">
        <f>SUM(G1300:G1303)</f>
        <v>37482.067999999999</v>
      </c>
    </row>
    <row r="1300" spans="1:7" s="47" customFormat="1" ht="25.5" x14ac:dyDescent="0.25">
      <c r="A1300" s="85">
        <f>A1298+1</f>
        <v>1190</v>
      </c>
      <c r="B1300" s="118" t="s">
        <v>753</v>
      </c>
      <c r="C1300" s="122" t="s">
        <v>1005</v>
      </c>
      <c r="D1300" s="29">
        <v>0</v>
      </c>
      <c r="E1300" s="120" t="s">
        <v>1261</v>
      </c>
      <c r="F1300" s="5" t="s">
        <v>1371</v>
      </c>
      <c r="G1300" s="71">
        <v>21039.673999999999</v>
      </c>
    </row>
    <row r="1301" spans="1:7" s="47" customFormat="1" ht="25.5" x14ac:dyDescent="0.25">
      <c r="A1301" s="85">
        <f>A1300+1</f>
        <v>1191</v>
      </c>
      <c r="B1301" s="118" t="s">
        <v>1330</v>
      </c>
      <c r="C1301" s="122" t="s">
        <v>1005</v>
      </c>
      <c r="D1301" s="29">
        <v>0</v>
      </c>
      <c r="E1301" s="120" t="s">
        <v>1261</v>
      </c>
      <c r="F1301" s="5" t="s">
        <v>1371</v>
      </c>
      <c r="G1301" s="10">
        <v>10000</v>
      </c>
    </row>
    <row r="1302" spans="1:7" s="47" customFormat="1" x14ac:dyDescent="0.25">
      <c r="A1302" s="85">
        <f>A1301+1</f>
        <v>1192</v>
      </c>
      <c r="B1302" s="67" t="s">
        <v>754</v>
      </c>
      <c r="C1302" s="122" t="s">
        <v>1005</v>
      </c>
      <c r="D1302" s="29">
        <v>0</v>
      </c>
      <c r="E1302" s="5" t="s">
        <v>1261</v>
      </c>
      <c r="F1302" s="5" t="s">
        <v>1371</v>
      </c>
      <c r="G1302" s="10">
        <v>2500</v>
      </c>
    </row>
    <row r="1303" spans="1:7" s="3" customFormat="1" ht="25.5" x14ac:dyDescent="0.25">
      <c r="A1303" s="85">
        <f>A1302+1</f>
        <v>1193</v>
      </c>
      <c r="B1303" s="67" t="s">
        <v>755</v>
      </c>
      <c r="C1303" s="122" t="s">
        <v>1005</v>
      </c>
      <c r="D1303" s="29">
        <v>0</v>
      </c>
      <c r="E1303" s="5" t="s">
        <v>1142</v>
      </c>
      <c r="F1303" s="5" t="s">
        <v>1247</v>
      </c>
      <c r="G1303" s="71">
        <v>3942.3939999999998</v>
      </c>
    </row>
    <row r="1304" spans="1:7" s="1" customFormat="1" ht="18.75" customHeight="1" x14ac:dyDescent="0.3">
      <c r="A1304" s="233" t="s">
        <v>1262</v>
      </c>
      <c r="B1304" s="234"/>
      <c r="C1304" s="183"/>
      <c r="D1304" s="184"/>
      <c r="E1304" s="183"/>
      <c r="F1304" s="185"/>
      <c r="G1304" s="197">
        <f>G1305</f>
        <v>537600</v>
      </c>
    </row>
    <row r="1305" spans="1:7" s="3" customFormat="1" ht="38.25" x14ac:dyDescent="0.25">
      <c r="A1305" s="85">
        <f>A1303+1</f>
        <v>1194</v>
      </c>
      <c r="B1305" s="118" t="s">
        <v>756</v>
      </c>
      <c r="C1305" s="122" t="s">
        <v>1005</v>
      </c>
      <c r="D1305" s="29">
        <v>0</v>
      </c>
      <c r="E1305" s="120" t="s">
        <v>1140</v>
      </c>
      <c r="F1305" s="5" t="s">
        <v>1141</v>
      </c>
      <c r="G1305" s="10">
        <v>537600</v>
      </c>
    </row>
    <row r="1306" spans="1:7" s="1" customFormat="1" ht="18.75" customHeight="1" x14ac:dyDescent="0.3">
      <c r="A1306" s="233" t="s">
        <v>1263</v>
      </c>
      <c r="B1306" s="234"/>
      <c r="C1306" s="183"/>
      <c r="D1306" s="184"/>
      <c r="E1306" s="183"/>
      <c r="F1306" s="203"/>
      <c r="G1306" s="197">
        <f>G1307+G1308</f>
        <v>202550</v>
      </c>
    </row>
    <row r="1307" spans="1:7" s="47" customFormat="1" ht="39" customHeight="1" x14ac:dyDescent="0.25">
      <c r="A1307" s="85">
        <f>A1305+1</f>
        <v>1195</v>
      </c>
      <c r="B1307" s="118" t="s">
        <v>757</v>
      </c>
      <c r="C1307" s="122" t="s">
        <v>1005</v>
      </c>
      <c r="D1307" s="29">
        <v>0</v>
      </c>
      <c r="E1307" s="120" t="s">
        <v>1140</v>
      </c>
      <c r="F1307" s="5" t="s">
        <v>1143</v>
      </c>
      <c r="G1307" s="10">
        <v>360</v>
      </c>
    </row>
    <row r="1308" spans="1:7" s="47" customFormat="1" x14ac:dyDescent="0.25">
      <c r="A1308" s="85">
        <f>A1307+1</f>
        <v>1196</v>
      </c>
      <c r="B1308" s="67" t="s">
        <v>758</v>
      </c>
      <c r="C1308" s="122" t="s">
        <v>1005</v>
      </c>
      <c r="D1308" s="29">
        <v>0</v>
      </c>
      <c r="E1308" s="5" t="s">
        <v>1140</v>
      </c>
      <c r="F1308" s="7" t="s">
        <v>1141</v>
      </c>
      <c r="G1308" s="10">
        <v>202190</v>
      </c>
    </row>
    <row r="1309" spans="1:7" s="1" customFormat="1" ht="18.75" customHeight="1" x14ac:dyDescent="0.3">
      <c r="A1309" s="233" t="s">
        <v>1264</v>
      </c>
      <c r="B1309" s="234"/>
      <c r="C1309" s="234"/>
      <c r="D1309" s="234"/>
      <c r="E1309" s="237"/>
      <c r="F1309" s="185"/>
      <c r="G1309" s="197">
        <f>SUM(G1310:G1313)</f>
        <v>6809</v>
      </c>
    </row>
    <row r="1310" spans="1:7" s="63" customFormat="1" ht="63.75" customHeight="1" x14ac:dyDescent="0.25">
      <c r="A1310" s="85">
        <f>A1308+1</f>
        <v>1197</v>
      </c>
      <c r="B1310" s="118" t="s">
        <v>946</v>
      </c>
      <c r="C1310" s="122" t="s">
        <v>1005</v>
      </c>
      <c r="D1310" s="29">
        <v>0</v>
      </c>
      <c r="E1310" s="120" t="s">
        <v>1142</v>
      </c>
      <c r="F1310" s="5" t="s">
        <v>1143</v>
      </c>
      <c r="G1310" s="10">
        <v>2145</v>
      </c>
    </row>
    <row r="1311" spans="1:7" s="47" customFormat="1" ht="38.25" x14ac:dyDescent="0.25">
      <c r="A1311" s="85">
        <f>A1310+1</f>
        <v>1198</v>
      </c>
      <c r="B1311" s="118" t="s">
        <v>928</v>
      </c>
      <c r="C1311" s="122" t="s">
        <v>1005</v>
      </c>
      <c r="D1311" s="29">
        <v>0</v>
      </c>
      <c r="E1311" s="120" t="s">
        <v>1142</v>
      </c>
      <c r="F1311" s="7" t="s">
        <v>1143</v>
      </c>
      <c r="G1311" s="10">
        <v>2200</v>
      </c>
    </row>
    <row r="1312" spans="1:7" s="63" customFormat="1" ht="21" customHeight="1" x14ac:dyDescent="0.25">
      <c r="A1312" s="85">
        <f>A1311+1</f>
        <v>1199</v>
      </c>
      <c r="B1312" s="67" t="s">
        <v>759</v>
      </c>
      <c r="C1312" s="122" t="s">
        <v>1005</v>
      </c>
      <c r="D1312" s="29">
        <v>0</v>
      </c>
      <c r="E1312" s="5" t="s">
        <v>1142</v>
      </c>
      <c r="F1312" s="7" t="s">
        <v>1143</v>
      </c>
      <c r="G1312" s="10">
        <v>1320</v>
      </c>
    </row>
    <row r="1313" spans="1:7" s="63" customFormat="1" ht="22.5" customHeight="1" x14ac:dyDescent="0.25">
      <c r="A1313" s="85">
        <f>A1312+1</f>
        <v>1200</v>
      </c>
      <c r="B1313" s="67" t="s">
        <v>760</v>
      </c>
      <c r="C1313" s="122" t="s">
        <v>1005</v>
      </c>
      <c r="D1313" s="29">
        <v>0</v>
      </c>
      <c r="E1313" s="5" t="s">
        <v>1142</v>
      </c>
      <c r="F1313" s="5" t="s">
        <v>1143</v>
      </c>
      <c r="G1313" s="10">
        <v>1144</v>
      </c>
    </row>
    <row r="1314" spans="1:7" s="1" customFormat="1" ht="33.75" customHeight="1" x14ac:dyDescent="0.3">
      <c r="A1314" s="233" t="s">
        <v>1265</v>
      </c>
      <c r="B1314" s="234"/>
      <c r="C1314" s="234"/>
      <c r="D1314" s="234"/>
      <c r="E1314" s="234"/>
      <c r="F1314" s="237"/>
      <c r="G1314" s="197">
        <f>SUM(G1315:G1322)</f>
        <v>5518.8870999999999</v>
      </c>
    </row>
    <row r="1315" spans="1:7" s="47" customFormat="1" ht="25.5" x14ac:dyDescent="0.25">
      <c r="A1315" s="85">
        <f>A1313+1</f>
        <v>1201</v>
      </c>
      <c r="B1315" s="67" t="s">
        <v>947</v>
      </c>
      <c r="C1315" s="122" t="s">
        <v>1005</v>
      </c>
      <c r="D1315" s="29">
        <v>0</v>
      </c>
      <c r="E1315" s="5" t="s">
        <v>1142</v>
      </c>
      <c r="F1315" s="5" t="s">
        <v>1143</v>
      </c>
      <c r="G1315" s="10">
        <v>150</v>
      </c>
    </row>
    <row r="1316" spans="1:7" s="63" customFormat="1" ht="51" x14ac:dyDescent="0.25">
      <c r="A1316" s="85">
        <f>A1315+1</f>
        <v>1202</v>
      </c>
      <c r="B1316" s="67" t="s">
        <v>762</v>
      </c>
      <c r="C1316" s="122" t="s">
        <v>1005</v>
      </c>
      <c r="D1316" s="29">
        <v>0</v>
      </c>
      <c r="E1316" s="5" t="s">
        <v>1142</v>
      </c>
      <c r="F1316" s="5" t="s">
        <v>1143</v>
      </c>
      <c r="G1316" s="10">
        <v>500</v>
      </c>
    </row>
    <row r="1317" spans="1:7" s="63" customFormat="1" ht="23.25" customHeight="1" x14ac:dyDescent="0.25">
      <c r="A1317" s="216">
        <f t="shared" ref="A1317:A1321" si="53">A1316+1</f>
        <v>1203</v>
      </c>
      <c r="B1317" s="226" t="s">
        <v>1550</v>
      </c>
      <c r="C1317" s="224" t="s">
        <v>1005</v>
      </c>
      <c r="D1317" s="191">
        <v>0</v>
      </c>
      <c r="E1317" s="190" t="s">
        <v>1140</v>
      </c>
      <c r="F1317" s="190" t="s">
        <v>1247</v>
      </c>
      <c r="G1317" s="227">
        <v>390.48</v>
      </c>
    </row>
    <row r="1318" spans="1:7" s="63" customFormat="1" ht="51" x14ac:dyDescent="0.25">
      <c r="A1318" s="85">
        <f t="shared" si="53"/>
        <v>1204</v>
      </c>
      <c r="B1318" s="67" t="s">
        <v>972</v>
      </c>
      <c r="C1318" s="122" t="s">
        <v>1005</v>
      </c>
      <c r="D1318" s="29">
        <v>0</v>
      </c>
      <c r="E1318" s="5" t="s">
        <v>1140</v>
      </c>
      <c r="F1318" s="5" t="s">
        <v>1143</v>
      </c>
      <c r="G1318" s="10">
        <v>10</v>
      </c>
    </row>
    <row r="1319" spans="1:7" s="47" customFormat="1" ht="25.5" x14ac:dyDescent="0.25">
      <c r="A1319" s="85">
        <f t="shared" si="53"/>
        <v>1205</v>
      </c>
      <c r="B1319" s="67" t="s">
        <v>971</v>
      </c>
      <c r="C1319" s="122" t="s">
        <v>1005</v>
      </c>
      <c r="D1319" s="29">
        <v>0</v>
      </c>
      <c r="E1319" s="5" t="s">
        <v>1140</v>
      </c>
      <c r="F1319" s="5" t="s">
        <v>1143</v>
      </c>
      <c r="G1319" s="10">
        <v>1620.4071000000001</v>
      </c>
    </row>
    <row r="1320" spans="1:7" s="63" customFormat="1" ht="25.5" x14ac:dyDescent="0.25">
      <c r="A1320" s="216">
        <f t="shared" si="53"/>
        <v>1206</v>
      </c>
      <c r="B1320" s="226" t="s">
        <v>1551</v>
      </c>
      <c r="C1320" s="224" t="s">
        <v>1005</v>
      </c>
      <c r="D1320" s="191">
        <v>0</v>
      </c>
      <c r="E1320" s="190" t="s">
        <v>1140</v>
      </c>
      <c r="F1320" s="190" t="s">
        <v>1143</v>
      </c>
      <c r="G1320" s="194">
        <v>1308</v>
      </c>
    </row>
    <row r="1321" spans="1:7" s="63" customFormat="1" ht="25.5" x14ac:dyDescent="0.25">
      <c r="A1321" s="85">
        <f t="shared" si="53"/>
        <v>1207</v>
      </c>
      <c r="B1321" s="67" t="s">
        <v>970</v>
      </c>
      <c r="C1321" s="122" t="s">
        <v>1005</v>
      </c>
      <c r="D1321" s="29">
        <v>0</v>
      </c>
      <c r="E1321" s="5" t="s">
        <v>1142</v>
      </c>
      <c r="F1321" s="5" t="s">
        <v>1143</v>
      </c>
      <c r="G1321" s="10">
        <v>1430.0000000000002</v>
      </c>
    </row>
    <row r="1322" spans="1:7" s="63" customFormat="1" ht="35.25" customHeight="1" x14ac:dyDescent="0.25">
      <c r="A1322" s="78">
        <f>A1321+1</f>
        <v>1208</v>
      </c>
      <c r="B1322" s="101" t="s">
        <v>1399</v>
      </c>
      <c r="C1322" s="102" t="s">
        <v>1400</v>
      </c>
      <c r="D1322" s="29">
        <v>0</v>
      </c>
      <c r="E1322" s="6" t="s">
        <v>1150</v>
      </c>
      <c r="F1322" s="5" t="s">
        <v>1247</v>
      </c>
      <c r="G1322" s="94">
        <v>110.00000000000001</v>
      </c>
    </row>
    <row r="1323" spans="1:7" s="1" customFormat="1" ht="18.75" customHeight="1" x14ac:dyDescent="0.3">
      <c r="A1323" s="233" t="s">
        <v>1266</v>
      </c>
      <c r="B1323" s="234"/>
      <c r="C1323" s="234"/>
      <c r="D1323" s="234"/>
      <c r="E1323" s="237"/>
      <c r="F1323" s="185"/>
      <c r="G1323" s="197">
        <f>SUM(G1324:G1327)</f>
        <v>4829</v>
      </c>
    </row>
    <row r="1324" spans="1:7" s="47" customFormat="1" ht="25.5" x14ac:dyDescent="0.25">
      <c r="A1324" s="85">
        <f>A1322+1</f>
        <v>1209</v>
      </c>
      <c r="B1324" s="95" t="s">
        <v>843</v>
      </c>
      <c r="C1324" s="5" t="s">
        <v>1005</v>
      </c>
      <c r="D1324" s="29">
        <v>0</v>
      </c>
      <c r="E1324" s="5" t="s">
        <v>1142</v>
      </c>
      <c r="F1324" s="5" t="s">
        <v>1143</v>
      </c>
      <c r="G1324" s="10">
        <v>825.00000000000011</v>
      </c>
    </row>
    <row r="1325" spans="1:7" s="47" customFormat="1" ht="20.25" customHeight="1" x14ac:dyDescent="0.25">
      <c r="A1325" s="85">
        <f>A1324+1</f>
        <v>1210</v>
      </c>
      <c r="B1325" s="95" t="s">
        <v>770</v>
      </c>
      <c r="C1325" s="5" t="s">
        <v>1005</v>
      </c>
      <c r="D1325" s="29">
        <v>0</v>
      </c>
      <c r="E1325" s="5" t="s">
        <v>1142</v>
      </c>
      <c r="F1325" s="5" t="s">
        <v>1143</v>
      </c>
      <c r="G1325" s="10">
        <v>1430.0000000000002</v>
      </c>
    </row>
    <row r="1326" spans="1:7" s="47" customFormat="1" ht="63.75" x14ac:dyDescent="0.25">
      <c r="A1326" s="85">
        <f>A1325+1</f>
        <v>1211</v>
      </c>
      <c r="B1326" s="67" t="s">
        <v>844</v>
      </c>
      <c r="C1326" s="5" t="s">
        <v>1005</v>
      </c>
      <c r="D1326" s="29">
        <v>0</v>
      </c>
      <c r="E1326" s="5" t="s">
        <v>1142</v>
      </c>
      <c r="F1326" s="5" t="s">
        <v>1143</v>
      </c>
      <c r="G1326" s="10">
        <v>2145</v>
      </c>
    </row>
    <row r="1327" spans="1:7" s="3" customFormat="1" ht="22.5" customHeight="1" x14ac:dyDescent="0.25">
      <c r="A1327" s="85">
        <f>A1326+1</f>
        <v>1212</v>
      </c>
      <c r="B1327" s="67" t="s">
        <v>761</v>
      </c>
      <c r="C1327" s="5" t="s">
        <v>1005</v>
      </c>
      <c r="D1327" s="29">
        <v>0</v>
      </c>
      <c r="E1327" s="5" t="s">
        <v>1142</v>
      </c>
      <c r="F1327" s="5" t="s">
        <v>1143</v>
      </c>
      <c r="G1327" s="10">
        <v>429.00000000000006</v>
      </c>
    </row>
    <row r="1328" spans="1:7" s="1" customFormat="1" ht="18.75" customHeight="1" x14ac:dyDescent="0.3">
      <c r="A1328" s="233" t="s">
        <v>1267</v>
      </c>
      <c r="B1328" s="234"/>
      <c r="C1328" s="234"/>
      <c r="D1328" s="234"/>
      <c r="E1328" s="234"/>
      <c r="F1328" s="237"/>
      <c r="G1328" s="197">
        <f>SUM(G1329:G1336)</f>
        <v>67000</v>
      </c>
    </row>
    <row r="1329" spans="1:7" s="47" customFormat="1" ht="25.5" x14ac:dyDescent="0.25">
      <c r="A1329" s="216">
        <f>A1327+1</f>
        <v>1213</v>
      </c>
      <c r="B1329" s="219" t="s">
        <v>1498</v>
      </c>
      <c r="C1329" s="190" t="s">
        <v>1005</v>
      </c>
      <c r="D1329" s="191">
        <v>0</v>
      </c>
      <c r="E1329" s="190" t="s">
        <v>1142</v>
      </c>
      <c r="F1329" s="190" t="s">
        <v>1143</v>
      </c>
      <c r="G1329" s="192">
        <v>3000</v>
      </c>
    </row>
    <row r="1330" spans="1:7" s="47" customFormat="1" ht="38.25" x14ac:dyDescent="0.25">
      <c r="A1330" s="85">
        <f t="shared" ref="A1330:A1335" si="54">A1329+1</f>
        <v>1214</v>
      </c>
      <c r="B1330" s="98" t="s">
        <v>1331</v>
      </c>
      <c r="C1330" s="5" t="s">
        <v>1005</v>
      </c>
      <c r="D1330" s="29">
        <v>0</v>
      </c>
      <c r="E1330" s="5" t="s">
        <v>1142</v>
      </c>
      <c r="F1330" s="5" t="s">
        <v>1143</v>
      </c>
      <c r="G1330" s="10">
        <v>10000</v>
      </c>
    </row>
    <row r="1331" spans="1:7" s="47" customFormat="1" ht="38.25" x14ac:dyDescent="0.25">
      <c r="A1331" s="85">
        <f t="shared" si="54"/>
        <v>1215</v>
      </c>
      <c r="B1331" s="95" t="s">
        <v>1481</v>
      </c>
      <c r="C1331" s="5" t="s">
        <v>1005</v>
      </c>
      <c r="D1331" s="29">
        <v>0</v>
      </c>
      <c r="E1331" s="5" t="s">
        <v>1142</v>
      </c>
      <c r="F1331" s="5" t="s">
        <v>1143</v>
      </c>
      <c r="G1331" s="10">
        <v>10000</v>
      </c>
    </row>
    <row r="1332" spans="1:7" s="47" customFormat="1" ht="25.5" x14ac:dyDescent="0.25">
      <c r="A1332" s="85">
        <f t="shared" si="54"/>
        <v>1216</v>
      </c>
      <c r="B1332" s="95" t="s">
        <v>794</v>
      </c>
      <c r="C1332" s="5" t="s">
        <v>1005</v>
      </c>
      <c r="D1332" s="29">
        <v>0</v>
      </c>
      <c r="E1332" s="5" t="s">
        <v>1142</v>
      </c>
      <c r="F1332" s="5" t="s">
        <v>1143</v>
      </c>
      <c r="G1332" s="10">
        <v>10000</v>
      </c>
    </row>
    <row r="1333" spans="1:7" s="47" customFormat="1" ht="38.25" x14ac:dyDescent="0.25">
      <c r="A1333" s="85">
        <f t="shared" si="54"/>
        <v>1217</v>
      </c>
      <c r="B1333" s="124" t="s">
        <v>1482</v>
      </c>
      <c r="C1333" s="5" t="s">
        <v>1005</v>
      </c>
      <c r="D1333" s="29">
        <v>0</v>
      </c>
      <c r="E1333" s="5" t="s">
        <v>1142</v>
      </c>
      <c r="F1333" s="5" t="s">
        <v>1143</v>
      </c>
      <c r="G1333" s="10">
        <v>10000</v>
      </c>
    </row>
    <row r="1334" spans="1:7" s="47" customFormat="1" ht="29.25" customHeight="1" x14ac:dyDescent="0.25">
      <c r="A1334" s="85">
        <f t="shared" si="54"/>
        <v>1218</v>
      </c>
      <c r="B1334" s="98" t="s">
        <v>1484</v>
      </c>
      <c r="C1334" s="5" t="s">
        <v>1005</v>
      </c>
      <c r="D1334" s="29">
        <v>0</v>
      </c>
      <c r="E1334" s="5" t="s">
        <v>1142</v>
      </c>
      <c r="F1334" s="5" t="s">
        <v>1143</v>
      </c>
      <c r="G1334" s="10">
        <v>7000</v>
      </c>
    </row>
    <row r="1335" spans="1:7" s="47" customFormat="1" ht="25.5" x14ac:dyDescent="0.25">
      <c r="A1335" s="78">
        <f t="shared" si="54"/>
        <v>1219</v>
      </c>
      <c r="B1335" s="98" t="s">
        <v>1483</v>
      </c>
      <c r="C1335" s="5" t="s">
        <v>1005</v>
      </c>
      <c r="D1335" s="29">
        <v>0</v>
      </c>
      <c r="E1335" s="5" t="s">
        <v>1142</v>
      </c>
      <c r="F1335" s="5" t="s">
        <v>1143</v>
      </c>
      <c r="G1335" s="10">
        <v>7000</v>
      </c>
    </row>
    <row r="1336" spans="1:7" s="47" customFormat="1" ht="34.5" customHeight="1" x14ac:dyDescent="0.25">
      <c r="A1336" s="78">
        <f>A1335+1</f>
        <v>1220</v>
      </c>
      <c r="B1336" s="67" t="s">
        <v>1485</v>
      </c>
      <c r="C1336" s="5" t="s">
        <v>1292</v>
      </c>
      <c r="D1336" s="29">
        <v>1</v>
      </c>
      <c r="E1336" s="5" t="s">
        <v>1142</v>
      </c>
      <c r="F1336" s="5" t="s">
        <v>1143</v>
      </c>
      <c r="G1336" s="94">
        <v>10000</v>
      </c>
    </row>
    <row r="1337" spans="1:7" s="1" customFormat="1" ht="18.75" customHeight="1" x14ac:dyDescent="0.3">
      <c r="A1337" s="233" t="s">
        <v>1268</v>
      </c>
      <c r="B1337" s="234"/>
      <c r="C1337" s="234"/>
      <c r="D1337" s="234"/>
      <c r="E1337" s="234"/>
      <c r="F1337" s="237"/>
      <c r="G1337" s="197">
        <f>SUM(G1338:G1352)</f>
        <v>47099.70120000001</v>
      </c>
    </row>
    <row r="1338" spans="1:7" s="47" customFormat="1" ht="38.25" x14ac:dyDescent="0.25">
      <c r="A1338" s="85">
        <f>A1336+1</f>
        <v>1221</v>
      </c>
      <c r="B1338" s="98" t="s">
        <v>859</v>
      </c>
      <c r="C1338" s="5" t="s">
        <v>99</v>
      </c>
      <c r="D1338" s="29">
        <v>100</v>
      </c>
      <c r="E1338" s="5" t="s">
        <v>1142</v>
      </c>
      <c r="F1338" s="5" t="s">
        <v>1143</v>
      </c>
      <c r="G1338" s="10">
        <v>3300.0000000000005</v>
      </c>
    </row>
    <row r="1339" spans="1:7" s="47" customFormat="1" ht="25.5" x14ac:dyDescent="0.25">
      <c r="A1339" s="85">
        <f t="shared" ref="A1339:A1344" si="55">A1338+1</f>
        <v>1222</v>
      </c>
      <c r="B1339" s="95" t="s">
        <v>489</v>
      </c>
      <c r="C1339" s="5" t="s">
        <v>1005</v>
      </c>
      <c r="D1339" s="29">
        <v>0</v>
      </c>
      <c r="E1339" s="5" t="s">
        <v>1142</v>
      </c>
      <c r="F1339" s="5" t="s">
        <v>1143</v>
      </c>
      <c r="G1339" s="10">
        <v>1430.0000000000002</v>
      </c>
    </row>
    <row r="1340" spans="1:7" s="47" customFormat="1" ht="27.75" customHeight="1" x14ac:dyDescent="0.25">
      <c r="A1340" s="85">
        <f t="shared" si="55"/>
        <v>1223</v>
      </c>
      <c r="B1340" s="67" t="s">
        <v>1431</v>
      </c>
      <c r="C1340" s="102" t="s">
        <v>1292</v>
      </c>
      <c r="D1340" s="29">
        <v>2</v>
      </c>
      <c r="E1340" s="5" t="s">
        <v>1142</v>
      </c>
      <c r="F1340" s="5" t="s">
        <v>1371</v>
      </c>
      <c r="G1340" s="10">
        <v>253.66000000000003</v>
      </c>
    </row>
    <row r="1341" spans="1:7" s="47" customFormat="1" ht="51.75" x14ac:dyDescent="0.25">
      <c r="A1341" s="216">
        <f t="shared" si="55"/>
        <v>1224</v>
      </c>
      <c r="B1341" s="225" t="s">
        <v>1549</v>
      </c>
      <c r="C1341" s="190" t="s">
        <v>1292</v>
      </c>
      <c r="D1341" s="191">
        <v>1</v>
      </c>
      <c r="E1341" s="190" t="s">
        <v>1140</v>
      </c>
      <c r="F1341" s="190" t="s">
        <v>1143</v>
      </c>
      <c r="G1341" s="194">
        <v>2016</v>
      </c>
    </row>
    <row r="1342" spans="1:7" s="47" customFormat="1" ht="38.25" x14ac:dyDescent="0.25">
      <c r="A1342" s="85">
        <f t="shared" si="55"/>
        <v>1225</v>
      </c>
      <c r="B1342" s="98" t="s">
        <v>488</v>
      </c>
      <c r="C1342" s="5" t="s">
        <v>99</v>
      </c>
      <c r="D1342" s="29">
        <v>100</v>
      </c>
      <c r="E1342" s="5" t="s">
        <v>1142</v>
      </c>
      <c r="F1342" s="5" t="s">
        <v>1143</v>
      </c>
      <c r="G1342" s="10">
        <v>3300.0000000000005</v>
      </c>
    </row>
    <row r="1343" spans="1:7" s="47" customFormat="1" ht="25.5" x14ac:dyDescent="0.25">
      <c r="A1343" s="85">
        <f t="shared" si="55"/>
        <v>1226</v>
      </c>
      <c r="B1343" s="95" t="s">
        <v>487</v>
      </c>
      <c r="C1343" s="5" t="s">
        <v>99</v>
      </c>
      <c r="D1343" s="29">
        <v>100</v>
      </c>
      <c r="E1343" s="5" t="s">
        <v>1142</v>
      </c>
      <c r="F1343" s="5" t="s">
        <v>1143</v>
      </c>
      <c r="G1343" s="10">
        <v>5500</v>
      </c>
    </row>
    <row r="1344" spans="1:7" s="47" customFormat="1" ht="25.5" x14ac:dyDescent="0.25">
      <c r="A1344" s="85">
        <f t="shared" si="55"/>
        <v>1227</v>
      </c>
      <c r="B1344" s="98" t="s">
        <v>858</v>
      </c>
      <c r="C1344" s="5" t="s">
        <v>99</v>
      </c>
      <c r="D1344" s="29">
        <v>100</v>
      </c>
      <c r="E1344" s="5" t="s">
        <v>1142</v>
      </c>
      <c r="F1344" s="5" t="s">
        <v>1143</v>
      </c>
      <c r="G1344" s="10">
        <v>13200.000000000002</v>
      </c>
    </row>
    <row r="1345" spans="1:7" s="47" customFormat="1" ht="24.75" customHeight="1" x14ac:dyDescent="0.25">
      <c r="A1345" s="85">
        <f>A1344+1</f>
        <v>1228</v>
      </c>
      <c r="B1345" s="126" t="s">
        <v>1394</v>
      </c>
      <c r="C1345" s="127" t="s">
        <v>1292</v>
      </c>
      <c r="D1345" s="128">
        <v>1</v>
      </c>
      <c r="E1345" s="127" t="s">
        <v>1142</v>
      </c>
      <c r="F1345" s="127" t="s">
        <v>1143</v>
      </c>
      <c r="G1345" s="10">
        <v>570.24</v>
      </c>
    </row>
    <row r="1346" spans="1:7" s="47" customFormat="1" ht="27.75" customHeight="1" x14ac:dyDescent="0.25">
      <c r="A1346" s="85">
        <f>A1345+1</f>
        <v>1229</v>
      </c>
      <c r="B1346" s="126" t="s">
        <v>1395</v>
      </c>
      <c r="C1346" s="127" t="s">
        <v>1292</v>
      </c>
      <c r="D1346" s="128">
        <v>2</v>
      </c>
      <c r="E1346" s="127" t="s">
        <v>1142</v>
      </c>
      <c r="F1346" s="127" t="s">
        <v>1143</v>
      </c>
      <c r="G1346" s="10">
        <v>1083.4560000000001</v>
      </c>
    </row>
    <row r="1347" spans="1:7" s="47" customFormat="1" ht="34.5" customHeight="1" x14ac:dyDescent="0.25">
      <c r="A1347" s="85">
        <f t="shared" ref="A1347:A1351" si="56">A1346+1</f>
        <v>1230</v>
      </c>
      <c r="B1347" s="101" t="s">
        <v>1432</v>
      </c>
      <c r="C1347" s="102" t="s">
        <v>1292</v>
      </c>
      <c r="D1347" s="29">
        <v>2</v>
      </c>
      <c r="E1347" s="5" t="s">
        <v>1142</v>
      </c>
      <c r="F1347" s="5" t="s">
        <v>1371</v>
      </c>
      <c r="G1347" s="10">
        <v>109.93400000000001</v>
      </c>
    </row>
    <row r="1348" spans="1:7" s="47" customFormat="1" ht="34.5" customHeight="1" x14ac:dyDescent="0.25">
      <c r="A1348" s="85">
        <f t="shared" si="56"/>
        <v>1231</v>
      </c>
      <c r="B1348" s="67" t="s">
        <v>1435</v>
      </c>
      <c r="C1348" s="5" t="s">
        <v>1292</v>
      </c>
      <c r="D1348" s="29">
        <v>1</v>
      </c>
      <c r="E1348" s="5" t="s">
        <v>1142</v>
      </c>
      <c r="F1348" s="5" t="s">
        <v>1436</v>
      </c>
      <c r="G1348" s="10">
        <v>131.3312</v>
      </c>
    </row>
    <row r="1349" spans="1:7" s="47" customFormat="1" ht="35.25" customHeight="1" x14ac:dyDescent="0.25">
      <c r="A1349" s="85">
        <f t="shared" si="56"/>
        <v>1232</v>
      </c>
      <c r="B1349" s="132" t="s">
        <v>1437</v>
      </c>
      <c r="C1349" s="5" t="s">
        <v>1292</v>
      </c>
      <c r="D1349" s="29">
        <v>1</v>
      </c>
      <c r="E1349" s="5" t="s">
        <v>1142</v>
      </c>
      <c r="F1349" s="5" t="s">
        <v>1436</v>
      </c>
      <c r="G1349" s="10">
        <v>80.08</v>
      </c>
    </row>
    <row r="1350" spans="1:7" s="47" customFormat="1" ht="37.5" customHeight="1" x14ac:dyDescent="0.25">
      <c r="A1350" s="85">
        <f t="shared" si="56"/>
        <v>1233</v>
      </c>
      <c r="B1350" s="132" t="s">
        <v>1450</v>
      </c>
      <c r="C1350" s="5" t="s">
        <v>1005</v>
      </c>
      <c r="D1350" s="29">
        <v>0</v>
      </c>
      <c r="E1350" s="5" t="s">
        <v>1142</v>
      </c>
      <c r="F1350" s="5" t="s">
        <v>1143</v>
      </c>
      <c r="G1350" s="10">
        <v>4875</v>
      </c>
    </row>
    <row r="1351" spans="1:7" s="47" customFormat="1" ht="30" customHeight="1" x14ac:dyDescent="0.25">
      <c r="A1351" s="85">
        <f t="shared" si="56"/>
        <v>1234</v>
      </c>
      <c r="B1351" s="132" t="s">
        <v>1451</v>
      </c>
      <c r="C1351" s="5" t="s">
        <v>1292</v>
      </c>
      <c r="D1351" s="29">
        <v>1</v>
      </c>
      <c r="E1351" s="5" t="s">
        <v>1142</v>
      </c>
      <c r="F1351" s="5" t="s">
        <v>1143</v>
      </c>
      <c r="G1351" s="10">
        <v>3000</v>
      </c>
    </row>
    <row r="1352" spans="1:7" s="47" customFormat="1" ht="45.75" customHeight="1" x14ac:dyDescent="0.25">
      <c r="A1352" s="209" t="s">
        <v>1546</v>
      </c>
      <c r="B1352" s="67" t="s">
        <v>1547</v>
      </c>
      <c r="C1352" s="5" t="s">
        <v>1548</v>
      </c>
      <c r="D1352" s="29">
        <v>7</v>
      </c>
      <c r="E1352" s="5" t="s">
        <v>1142</v>
      </c>
      <c r="F1352" s="5" t="s">
        <v>1143</v>
      </c>
      <c r="G1352" s="94">
        <v>8250</v>
      </c>
    </row>
    <row r="1353" spans="1:7" s="1" customFormat="1" ht="18.75" customHeight="1" x14ac:dyDescent="0.3">
      <c r="A1353" s="233" t="s">
        <v>1269</v>
      </c>
      <c r="B1353" s="234"/>
      <c r="C1353" s="234"/>
      <c r="D1353" s="234"/>
      <c r="E1353" s="237"/>
      <c r="F1353" s="185"/>
      <c r="G1353" s="202">
        <f>SUM(G1354:G1371)</f>
        <v>161717.5</v>
      </c>
    </row>
    <row r="1354" spans="1:7" s="3" customFormat="1" ht="19.5" customHeight="1" x14ac:dyDescent="0.25">
      <c r="A1354" s="85">
        <f>A1351+1</f>
        <v>1235</v>
      </c>
      <c r="B1354" s="95" t="s">
        <v>763</v>
      </c>
      <c r="C1354" s="5" t="s">
        <v>1005</v>
      </c>
      <c r="D1354" s="29">
        <v>0</v>
      </c>
      <c r="E1354" s="5" t="s">
        <v>1142</v>
      </c>
      <c r="F1354" s="5" t="s">
        <v>1143</v>
      </c>
      <c r="G1354" s="10">
        <v>5.5</v>
      </c>
    </row>
    <row r="1355" spans="1:7" s="3" customFormat="1" ht="25.5" x14ac:dyDescent="0.25">
      <c r="A1355" s="85">
        <f t="shared" ref="A1355:A1369" si="57">A1354+1</f>
        <v>1236</v>
      </c>
      <c r="B1355" s="125" t="s">
        <v>927</v>
      </c>
      <c r="C1355" s="5" t="s">
        <v>1005</v>
      </c>
      <c r="D1355" s="29">
        <v>0</v>
      </c>
      <c r="E1355" s="5" t="s">
        <v>1142</v>
      </c>
      <c r="F1355" s="5" t="s">
        <v>1141</v>
      </c>
      <c r="G1355" s="10">
        <v>55000.000000000007</v>
      </c>
    </row>
    <row r="1356" spans="1:7" s="63" customFormat="1" ht="25.5" x14ac:dyDescent="0.25">
      <c r="A1356" s="85">
        <f t="shared" si="57"/>
        <v>1237</v>
      </c>
      <c r="B1356" s="95" t="s">
        <v>769</v>
      </c>
      <c r="C1356" s="5" t="s">
        <v>1005</v>
      </c>
      <c r="D1356" s="29">
        <v>0</v>
      </c>
      <c r="E1356" s="5" t="s">
        <v>1142</v>
      </c>
      <c r="F1356" s="5" t="s">
        <v>1143</v>
      </c>
      <c r="G1356" s="10">
        <v>2420</v>
      </c>
    </row>
    <row r="1357" spans="1:7" s="47" customFormat="1" ht="20.25" customHeight="1" x14ac:dyDescent="0.25">
      <c r="A1357" s="85">
        <f t="shared" si="57"/>
        <v>1238</v>
      </c>
      <c r="B1357" s="67" t="s">
        <v>764</v>
      </c>
      <c r="C1357" s="5" t="s">
        <v>1005</v>
      </c>
      <c r="D1357" s="29">
        <v>0</v>
      </c>
      <c r="E1357" s="5" t="s">
        <v>1142</v>
      </c>
      <c r="F1357" s="5" t="s">
        <v>1143</v>
      </c>
      <c r="G1357" s="10">
        <v>2750</v>
      </c>
    </row>
    <row r="1358" spans="1:7" s="47" customFormat="1" ht="38.25" x14ac:dyDescent="0.25">
      <c r="A1358" s="85">
        <f t="shared" si="57"/>
        <v>1239</v>
      </c>
      <c r="B1358" s="98" t="s">
        <v>984</v>
      </c>
      <c r="C1358" s="5" t="s">
        <v>1005</v>
      </c>
      <c r="D1358" s="29">
        <v>0</v>
      </c>
      <c r="E1358" s="5" t="s">
        <v>1142</v>
      </c>
      <c r="F1358" s="5" t="s">
        <v>1143</v>
      </c>
      <c r="G1358" s="10">
        <v>5500</v>
      </c>
    </row>
    <row r="1359" spans="1:7" s="63" customFormat="1" ht="38.25" x14ac:dyDescent="0.25">
      <c r="A1359" s="85">
        <f t="shared" si="57"/>
        <v>1240</v>
      </c>
      <c r="B1359" s="101" t="s">
        <v>1015</v>
      </c>
      <c r="C1359" s="5" t="s">
        <v>99</v>
      </c>
      <c r="D1359" s="29">
        <v>0</v>
      </c>
      <c r="E1359" s="5" t="s">
        <v>1142</v>
      </c>
      <c r="F1359" s="5" t="s">
        <v>1143</v>
      </c>
      <c r="G1359" s="10">
        <v>8580</v>
      </c>
    </row>
    <row r="1360" spans="1:7" s="63" customFormat="1" ht="23.25" customHeight="1" x14ac:dyDescent="0.25">
      <c r="A1360" s="85">
        <f t="shared" si="57"/>
        <v>1241</v>
      </c>
      <c r="B1360" s="67" t="s">
        <v>765</v>
      </c>
      <c r="C1360" s="5" t="s">
        <v>1005</v>
      </c>
      <c r="D1360" s="29">
        <v>0</v>
      </c>
      <c r="E1360" s="5" t="s">
        <v>1142</v>
      </c>
      <c r="F1360" s="5" t="s">
        <v>1143</v>
      </c>
      <c r="G1360" s="10">
        <v>572</v>
      </c>
    </row>
    <row r="1361" spans="1:7" s="47" customFormat="1" ht="22.5" customHeight="1" x14ac:dyDescent="0.25">
      <c r="A1361" s="85">
        <f t="shared" si="57"/>
        <v>1242</v>
      </c>
      <c r="B1361" s="67" t="s">
        <v>1314</v>
      </c>
      <c r="C1361" s="5"/>
      <c r="D1361" s="29"/>
      <c r="E1361" s="5" t="s">
        <v>1142</v>
      </c>
      <c r="F1361" s="5" t="s">
        <v>1143</v>
      </c>
      <c r="G1361" s="10">
        <v>330</v>
      </c>
    </row>
    <row r="1362" spans="1:7" s="63" customFormat="1" ht="25.5" x14ac:dyDescent="0.25">
      <c r="A1362" s="85">
        <f t="shared" si="57"/>
        <v>1243</v>
      </c>
      <c r="B1362" s="118" t="s">
        <v>979</v>
      </c>
      <c r="C1362" s="5" t="s">
        <v>1005</v>
      </c>
      <c r="D1362" s="29">
        <v>0</v>
      </c>
      <c r="E1362" s="5" t="s">
        <v>1142</v>
      </c>
      <c r="F1362" s="5" t="s">
        <v>1143</v>
      </c>
      <c r="G1362" s="10">
        <v>429.00000000000006</v>
      </c>
    </row>
    <row r="1363" spans="1:7" s="3" customFormat="1" x14ac:dyDescent="0.25">
      <c r="A1363" s="85">
        <f t="shared" si="57"/>
        <v>1244</v>
      </c>
      <c r="B1363" s="67" t="s">
        <v>766</v>
      </c>
      <c r="C1363" s="5" t="s">
        <v>1005</v>
      </c>
      <c r="D1363" s="29">
        <v>0</v>
      </c>
      <c r="E1363" s="5" t="s">
        <v>1142</v>
      </c>
      <c r="F1363" s="5" t="s">
        <v>1247</v>
      </c>
      <c r="G1363" s="10">
        <v>5500</v>
      </c>
    </row>
    <row r="1364" spans="1:7" s="47" customFormat="1" ht="25.5" x14ac:dyDescent="0.25">
      <c r="A1364" s="85">
        <f t="shared" si="57"/>
        <v>1245</v>
      </c>
      <c r="B1364" s="67" t="s">
        <v>767</v>
      </c>
      <c r="C1364" s="5" t="s">
        <v>1005</v>
      </c>
      <c r="D1364" s="29">
        <v>0</v>
      </c>
      <c r="E1364" s="5" t="s">
        <v>1142</v>
      </c>
      <c r="F1364" s="5" t="s">
        <v>1143</v>
      </c>
      <c r="G1364" s="10">
        <v>600</v>
      </c>
    </row>
    <row r="1365" spans="1:7" s="63" customFormat="1" ht="40.5" customHeight="1" x14ac:dyDescent="0.25">
      <c r="A1365" s="85">
        <f t="shared" si="57"/>
        <v>1246</v>
      </c>
      <c r="B1365" s="95" t="s">
        <v>768</v>
      </c>
      <c r="C1365" s="5" t="s">
        <v>1005</v>
      </c>
      <c r="D1365" s="29">
        <v>0</v>
      </c>
      <c r="E1365" s="5" t="s">
        <v>1142</v>
      </c>
      <c r="F1365" s="5" t="s">
        <v>1143</v>
      </c>
      <c r="G1365" s="10">
        <v>1001.0000000000001</v>
      </c>
    </row>
    <row r="1366" spans="1:7" s="47" customFormat="1" ht="15" customHeight="1" x14ac:dyDescent="0.25">
      <c r="A1366" s="85">
        <f t="shared" si="57"/>
        <v>1247</v>
      </c>
      <c r="B1366" s="95" t="s">
        <v>998</v>
      </c>
      <c r="C1366" s="5" t="s">
        <v>1292</v>
      </c>
      <c r="D1366" s="29">
        <v>20</v>
      </c>
      <c r="E1366" s="5" t="s">
        <v>1142</v>
      </c>
      <c r="F1366" s="5" t="s">
        <v>1143</v>
      </c>
      <c r="G1366" s="10">
        <v>770.00000000000011</v>
      </c>
    </row>
    <row r="1367" spans="1:7" s="47" customFormat="1" ht="15" customHeight="1" x14ac:dyDescent="0.25">
      <c r="A1367" s="85">
        <f t="shared" si="57"/>
        <v>1248</v>
      </c>
      <c r="B1367" s="95" t="s">
        <v>1315</v>
      </c>
      <c r="C1367" s="5" t="s">
        <v>1005</v>
      </c>
      <c r="D1367" s="29">
        <v>0</v>
      </c>
      <c r="E1367" s="5" t="s">
        <v>1142</v>
      </c>
      <c r="F1367" s="5" t="s">
        <v>1143</v>
      </c>
      <c r="G1367" s="10">
        <v>550</v>
      </c>
    </row>
    <row r="1368" spans="1:7" s="3" customFormat="1" ht="51" x14ac:dyDescent="0.25">
      <c r="A1368" s="85">
        <f t="shared" si="57"/>
        <v>1249</v>
      </c>
      <c r="B1368" s="101" t="s">
        <v>931</v>
      </c>
      <c r="C1368" s="5" t="s">
        <v>1005</v>
      </c>
      <c r="D1368" s="29">
        <v>0</v>
      </c>
      <c r="E1368" s="5" t="s">
        <v>1142</v>
      </c>
      <c r="F1368" s="5" t="s">
        <v>1141</v>
      </c>
      <c r="G1368" s="10">
        <v>55000.000000000007</v>
      </c>
    </row>
    <row r="1369" spans="1:7" s="3" customFormat="1" ht="19.5" customHeight="1" x14ac:dyDescent="0.25">
      <c r="A1369" s="85">
        <f t="shared" si="57"/>
        <v>1250</v>
      </c>
      <c r="B1369" s="101" t="s">
        <v>1003</v>
      </c>
      <c r="C1369" s="5" t="s">
        <v>1005</v>
      </c>
      <c r="D1369" s="29">
        <v>0</v>
      </c>
      <c r="E1369" s="5" t="s">
        <v>1142</v>
      </c>
      <c r="F1369" s="5" t="s">
        <v>1141</v>
      </c>
      <c r="G1369" s="10">
        <v>22000</v>
      </c>
    </row>
    <row r="1370" spans="1:7" s="3" customFormat="1" ht="21" customHeight="1" x14ac:dyDescent="0.25">
      <c r="A1370" s="85">
        <f>A1369+1</f>
        <v>1251</v>
      </c>
      <c r="B1370" s="118" t="s">
        <v>1412</v>
      </c>
      <c r="C1370" s="120" t="s">
        <v>1292</v>
      </c>
      <c r="D1370" s="130">
        <v>1</v>
      </c>
      <c r="E1370" s="6" t="s">
        <v>1150</v>
      </c>
      <c r="F1370" s="5" t="s">
        <v>1143</v>
      </c>
      <c r="G1370" s="10">
        <v>110.00000000000001</v>
      </c>
    </row>
    <row r="1371" spans="1:7" s="3" customFormat="1" ht="20.25" customHeight="1" x14ac:dyDescent="0.25">
      <c r="A1371" s="85">
        <f>A1370+1</f>
        <v>1252</v>
      </c>
      <c r="B1371" s="118" t="s">
        <v>1480</v>
      </c>
      <c r="C1371" s="5" t="s">
        <v>1005</v>
      </c>
      <c r="D1371" s="29">
        <v>0</v>
      </c>
      <c r="E1371" s="5" t="s">
        <v>1142</v>
      </c>
      <c r="F1371" s="5" t="s">
        <v>1143</v>
      </c>
      <c r="G1371" s="10">
        <v>600</v>
      </c>
    </row>
    <row r="1372" spans="1:7" s="1" customFormat="1" ht="36" customHeight="1" x14ac:dyDescent="0.3">
      <c r="A1372" s="233" t="s">
        <v>1270</v>
      </c>
      <c r="B1372" s="234"/>
      <c r="C1372" s="234"/>
      <c r="D1372" s="234"/>
      <c r="E1372" s="234"/>
      <c r="F1372" s="237"/>
      <c r="G1372" s="197">
        <f>SUM(G1373:G1383)</f>
        <v>55300</v>
      </c>
    </row>
    <row r="1373" spans="1:7" s="53" customFormat="1" ht="30.75" customHeight="1" x14ac:dyDescent="0.2">
      <c r="A1373" s="85">
        <f>A1371+1</f>
        <v>1253</v>
      </c>
      <c r="B1373" s="67" t="s">
        <v>1316</v>
      </c>
      <c r="C1373" s="5" t="s">
        <v>19</v>
      </c>
      <c r="D1373" s="29">
        <v>0</v>
      </c>
      <c r="E1373" s="5" t="s">
        <v>1142</v>
      </c>
      <c r="F1373" s="5" t="s">
        <v>1143</v>
      </c>
      <c r="G1373" s="10">
        <v>5000</v>
      </c>
    </row>
    <row r="1374" spans="1:7" s="3" customFormat="1" ht="21.75" customHeight="1" x14ac:dyDescent="0.25">
      <c r="A1374" s="85">
        <f t="shared" ref="A1374:A1382" si="58">A1373+1</f>
        <v>1254</v>
      </c>
      <c r="B1374" s="67" t="s">
        <v>911</v>
      </c>
      <c r="C1374" s="5" t="s">
        <v>19</v>
      </c>
      <c r="D1374" s="29">
        <v>1</v>
      </c>
      <c r="E1374" s="5" t="s">
        <v>1142</v>
      </c>
      <c r="F1374" s="5" t="s">
        <v>1143</v>
      </c>
      <c r="G1374" s="10">
        <v>6000</v>
      </c>
    </row>
    <row r="1375" spans="1:7" s="3" customFormat="1" ht="25.5" x14ac:dyDescent="0.25">
      <c r="A1375" s="85">
        <f t="shared" si="58"/>
        <v>1255</v>
      </c>
      <c r="B1375" s="67" t="s">
        <v>973</v>
      </c>
      <c r="C1375" s="5" t="s">
        <v>19</v>
      </c>
      <c r="D1375" s="29">
        <v>1</v>
      </c>
      <c r="E1375" s="5" t="s">
        <v>1142</v>
      </c>
      <c r="F1375" s="5" t="s">
        <v>1143</v>
      </c>
      <c r="G1375" s="10">
        <v>6000</v>
      </c>
    </row>
    <row r="1376" spans="1:7" s="3" customFormat="1" ht="21.75" customHeight="1" x14ac:dyDescent="0.25">
      <c r="A1376" s="85">
        <f t="shared" si="58"/>
        <v>1256</v>
      </c>
      <c r="B1376" s="67" t="s">
        <v>974</v>
      </c>
      <c r="C1376" s="5" t="s">
        <v>19</v>
      </c>
      <c r="D1376" s="29">
        <v>1</v>
      </c>
      <c r="E1376" s="5" t="s">
        <v>1142</v>
      </c>
      <c r="F1376" s="5" t="s">
        <v>1143</v>
      </c>
      <c r="G1376" s="10">
        <v>6000</v>
      </c>
    </row>
    <row r="1377" spans="1:7" s="3" customFormat="1" ht="25.5" x14ac:dyDescent="0.25">
      <c r="A1377" s="85">
        <f t="shared" si="58"/>
        <v>1257</v>
      </c>
      <c r="B1377" s="67" t="s">
        <v>980</v>
      </c>
      <c r="C1377" s="5" t="s">
        <v>1005</v>
      </c>
      <c r="D1377" s="29">
        <v>0</v>
      </c>
      <c r="E1377" s="5" t="s">
        <v>1142</v>
      </c>
      <c r="F1377" s="5" t="s">
        <v>1143</v>
      </c>
      <c r="G1377" s="10">
        <v>10000</v>
      </c>
    </row>
    <row r="1378" spans="1:7" s="3" customFormat="1" ht="19.5" customHeight="1" x14ac:dyDescent="0.25">
      <c r="A1378" s="85">
        <f t="shared" si="58"/>
        <v>1258</v>
      </c>
      <c r="B1378" s="67" t="s">
        <v>771</v>
      </c>
      <c r="C1378" s="5" t="s">
        <v>1005</v>
      </c>
      <c r="D1378" s="29">
        <v>0</v>
      </c>
      <c r="E1378" s="5" t="s">
        <v>1142</v>
      </c>
      <c r="F1378" s="5" t="s">
        <v>1143</v>
      </c>
      <c r="G1378" s="10">
        <v>7500</v>
      </c>
    </row>
    <row r="1379" spans="1:7" s="3" customFormat="1" ht="37.5" customHeight="1" x14ac:dyDescent="0.25">
      <c r="A1379" s="85">
        <f t="shared" si="58"/>
        <v>1259</v>
      </c>
      <c r="B1379" s="67" t="s">
        <v>772</v>
      </c>
      <c r="C1379" s="5" t="s">
        <v>1005</v>
      </c>
      <c r="D1379" s="29">
        <v>0</v>
      </c>
      <c r="E1379" s="5" t="s">
        <v>1142</v>
      </c>
      <c r="F1379" s="5" t="s">
        <v>1143</v>
      </c>
      <c r="G1379" s="10">
        <v>7500</v>
      </c>
    </row>
    <row r="1380" spans="1:7" s="45" customFormat="1" ht="25.5" x14ac:dyDescent="0.2">
      <c r="A1380" s="85">
        <f t="shared" si="58"/>
        <v>1260</v>
      </c>
      <c r="B1380" s="67" t="s">
        <v>773</v>
      </c>
      <c r="C1380" s="5" t="s">
        <v>1005</v>
      </c>
      <c r="D1380" s="29">
        <v>0</v>
      </c>
      <c r="E1380" s="5" t="s">
        <v>1142</v>
      </c>
      <c r="F1380" s="5" t="s">
        <v>1143</v>
      </c>
      <c r="G1380" s="10">
        <v>1300</v>
      </c>
    </row>
    <row r="1381" spans="1:7" s="47" customFormat="1" ht="25.5" customHeight="1" x14ac:dyDescent="0.25">
      <c r="A1381" s="85">
        <f t="shared" si="58"/>
        <v>1261</v>
      </c>
      <c r="B1381" s="67" t="s">
        <v>1332</v>
      </c>
      <c r="C1381" s="5" t="s">
        <v>1005</v>
      </c>
      <c r="D1381" s="29">
        <v>0</v>
      </c>
      <c r="E1381" s="5" t="s">
        <v>1142</v>
      </c>
      <c r="F1381" s="5" t="s">
        <v>1143</v>
      </c>
      <c r="G1381" s="10">
        <v>200</v>
      </c>
    </row>
    <row r="1382" spans="1:7" s="53" customFormat="1" ht="38.25" x14ac:dyDescent="0.2">
      <c r="A1382" s="85">
        <f t="shared" si="58"/>
        <v>1262</v>
      </c>
      <c r="B1382" s="67" t="s">
        <v>1026</v>
      </c>
      <c r="C1382" s="5" t="s">
        <v>1005</v>
      </c>
      <c r="D1382" s="29">
        <v>0</v>
      </c>
      <c r="E1382" s="5" t="s">
        <v>1142</v>
      </c>
      <c r="F1382" s="5" t="s">
        <v>1143</v>
      </c>
      <c r="G1382" s="10">
        <v>3000</v>
      </c>
    </row>
    <row r="1383" spans="1:7" s="53" customFormat="1" ht="37.5" customHeight="1" x14ac:dyDescent="0.2">
      <c r="A1383" s="209" t="s">
        <v>1493</v>
      </c>
      <c r="B1383" s="129" t="s">
        <v>1494</v>
      </c>
      <c r="C1383" s="5" t="s">
        <v>19</v>
      </c>
      <c r="D1383" s="29">
        <v>7</v>
      </c>
      <c r="E1383" s="5" t="s">
        <v>1142</v>
      </c>
      <c r="F1383" s="17" t="s">
        <v>1143</v>
      </c>
      <c r="G1383" s="71">
        <v>2800</v>
      </c>
    </row>
    <row r="1384" spans="1:7" s="53" customFormat="1" ht="27" customHeight="1" x14ac:dyDescent="0.2">
      <c r="A1384" s="242" t="s">
        <v>1499</v>
      </c>
      <c r="B1384" s="243"/>
      <c r="C1384" s="243"/>
      <c r="D1384" s="243"/>
      <c r="E1384" s="243"/>
      <c r="F1384" s="243"/>
      <c r="G1384" s="187">
        <f>G1385</f>
        <v>7700</v>
      </c>
    </row>
    <row r="1385" spans="1:7" s="53" customFormat="1" ht="53.25" customHeight="1" x14ac:dyDescent="0.2">
      <c r="A1385" s="209" t="s">
        <v>1501</v>
      </c>
      <c r="B1385" s="67" t="s">
        <v>1500</v>
      </c>
      <c r="C1385" s="5" t="s">
        <v>19</v>
      </c>
      <c r="D1385" s="29">
        <v>4</v>
      </c>
      <c r="E1385" s="5" t="s">
        <v>1142</v>
      </c>
      <c r="F1385" s="5" t="s">
        <v>1143</v>
      </c>
      <c r="G1385" s="29">
        <v>7700</v>
      </c>
    </row>
    <row r="1386" spans="1:7" s="1" customFormat="1" ht="18.75" customHeight="1" x14ac:dyDescent="0.3">
      <c r="A1386" s="233" t="s">
        <v>1271</v>
      </c>
      <c r="B1386" s="234"/>
      <c r="C1386" s="183"/>
      <c r="D1386" s="184"/>
      <c r="E1386" s="183"/>
      <c r="F1386" s="185"/>
      <c r="G1386" s="197">
        <f>SUM(G1387:G1395)</f>
        <v>5426.616</v>
      </c>
    </row>
    <row r="1387" spans="1:7" s="53" customFormat="1" ht="20.25" customHeight="1" x14ac:dyDescent="0.2">
      <c r="A1387" s="85">
        <f>A1382+1</f>
        <v>1263</v>
      </c>
      <c r="B1387" s="67" t="s">
        <v>1065</v>
      </c>
      <c r="C1387" s="5" t="s">
        <v>1005</v>
      </c>
      <c r="D1387" s="29">
        <v>0</v>
      </c>
      <c r="E1387" s="5" t="s">
        <v>1142</v>
      </c>
      <c r="F1387" s="5" t="s">
        <v>1143</v>
      </c>
      <c r="G1387" s="10">
        <v>1100</v>
      </c>
    </row>
    <row r="1388" spans="1:7" s="53" customFormat="1" ht="25.5" x14ac:dyDescent="0.2">
      <c r="A1388" s="85">
        <f>A1387+1</f>
        <v>1264</v>
      </c>
      <c r="B1388" s="67" t="s">
        <v>1434</v>
      </c>
      <c r="C1388" s="5" t="s">
        <v>1005</v>
      </c>
      <c r="D1388" s="29">
        <v>0</v>
      </c>
      <c r="E1388" s="5" t="s">
        <v>1142</v>
      </c>
      <c r="F1388" s="164" t="s">
        <v>1143</v>
      </c>
      <c r="G1388" s="228">
        <v>254.01599999999999</v>
      </c>
    </row>
    <row r="1389" spans="1:7" s="47" customFormat="1" ht="38.25" x14ac:dyDescent="0.25">
      <c r="A1389" s="85">
        <f>A1388+1</f>
        <v>1265</v>
      </c>
      <c r="B1389" s="67" t="s">
        <v>775</v>
      </c>
      <c r="C1389" s="5" t="s">
        <v>1005</v>
      </c>
      <c r="D1389" s="29">
        <v>0</v>
      </c>
      <c r="E1389" s="5" t="s">
        <v>1142</v>
      </c>
      <c r="F1389" s="5" t="s">
        <v>1143</v>
      </c>
      <c r="G1389" s="10">
        <v>3000</v>
      </c>
    </row>
    <row r="1390" spans="1:7" s="47" customFormat="1" ht="40.5" customHeight="1" x14ac:dyDescent="0.25">
      <c r="A1390" s="85">
        <f>A1389+1</f>
        <v>1266</v>
      </c>
      <c r="B1390" s="67" t="s">
        <v>774</v>
      </c>
      <c r="C1390" s="5" t="s">
        <v>1005</v>
      </c>
      <c r="D1390" s="29">
        <v>0</v>
      </c>
      <c r="E1390" s="5" t="s">
        <v>1142</v>
      </c>
      <c r="F1390" s="5" t="s">
        <v>1143</v>
      </c>
      <c r="G1390" s="10">
        <v>400</v>
      </c>
    </row>
    <row r="1391" spans="1:7" s="47" customFormat="1" ht="39" x14ac:dyDescent="0.25">
      <c r="A1391" s="85">
        <f>A1390+1</f>
        <v>1267</v>
      </c>
      <c r="B1391" s="131" t="s">
        <v>1424</v>
      </c>
      <c r="C1391" s="102" t="s">
        <v>1000</v>
      </c>
      <c r="D1391" s="29">
        <v>0</v>
      </c>
      <c r="E1391" s="5" t="s">
        <v>1142</v>
      </c>
      <c r="F1391" s="5" t="s">
        <v>1143</v>
      </c>
      <c r="G1391" s="153">
        <v>70</v>
      </c>
    </row>
    <row r="1392" spans="1:7" s="47" customFormat="1" ht="19.5" customHeight="1" x14ac:dyDescent="0.25">
      <c r="A1392" s="85">
        <f t="shared" ref="A1392:A1395" si="59">A1391+1</f>
        <v>1268</v>
      </c>
      <c r="B1392" s="131" t="s">
        <v>1425</v>
      </c>
      <c r="C1392" s="102" t="s">
        <v>1000</v>
      </c>
      <c r="D1392" s="29">
        <v>0</v>
      </c>
      <c r="E1392" s="5" t="s">
        <v>1142</v>
      </c>
      <c r="F1392" s="5" t="s">
        <v>1143</v>
      </c>
      <c r="G1392" s="154">
        <v>200</v>
      </c>
    </row>
    <row r="1393" spans="1:7" s="47" customFormat="1" ht="38.25" x14ac:dyDescent="0.25">
      <c r="A1393" s="85">
        <f t="shared" si="59"/>
        <v>1269</v>
      </c>
      <c r="B1393" s="67" t="s">
        <v>1426</v>
      </c>
      <c r="C1393" s="102" t="s">
        <v>1000</v>
      </c>
      <c r="D1393" s="29">
        <v>0</v>
      </c>
      <c r="E1393" s="5" t="s">
        <v>1142</v>
      </c>
      <c r="F1393" s="5" t="s">
        <v>1143</v>
      </c>
      <c r="G1393" s="154">
        <v>55</v>
      </c>
    </row>
    <row r="1394" spans="1:7" s="47" customFormat="1" ht="51" x14ac:dyDescent="0.25">
      <c r="A1394" s="85">
        <f t="shared" si="59"/>
        <v>1270</v>
      </c>
      <c r="B1394" s="67" t="s">
        <v>1427</v>
      </c>
      <c r="C1394" s="102" t="s">
        <v>1000</v>
      </c>
      <c r="D1394" s="29">
        <v>0</v>
      </c>
      <c r="E1394" s="5" t="s">
        <v>1142</v>
      </c>
      <c r="F1394" s="5" t="s">
        <v>1143</v>
      </c>
      <c r="G1394" s="93">
        <v>20</v>
      </c>
    </row>
    <row r="1395" spans="1:7" s="47" customFormat="1" ht="20.25" customHeight="1" x14ac:dyDescent="0.25">
      <c r="A1395" s="216">
        <f t="shared" si="59"/>
        <v>1271</v>
      </c>
      <c r="B1395" s="189" t="s">
        <v>1454</v>
      </c>
      <c r="C1395" s="212" t="s">
        <v>1000</v>
      </c>
      <c r="D1395" s="191">
        <v>0</v>
      </c>
      <c r="E1395" s="190" t="s">
        <v>1142</v>
      </c>
      <c r="F1395" s="190" t="s">
        <v>1143</v>
      </c>
      <c r="G1395" s="220">
        <v>327.60000000000002</v>
      </c>
    </row>
    <row r="1396" spans="1:7" s="1" customFormat="1" ht="18.75" customHeight="1" x14ac:dyDescent="0.3">
      <c r="A1396" s="233" t="s">
        <v>1272</v>
      </c>
      <c r="B1396" s="234"/>
      <c r="C1396" s="234"/>
      <c r="D1396" s="234"/>
      <c r="E1396" s="237"/>
      <c r="F1396" s="185"/>
      <c r="G1396" s="197">
        <f>SUM(G1397:G1420)</f>
        <v>32986.400000000001</v>
      </c>
    </row>
    <row r="1397" spans="1:7" s="47" customFormat="1" ht="27.75" customHeight="1" x14ac:dyDescent="0.25">
      <c r="A1397" s="85">
        <f>A1395+1</f>
        <v>1272</v>
      </c>
      <c r="B1397" s="67" t="s">
        <v>1455</v>
      </c>
      <c r="C1397" s="5" t="s">
        <v>1005</v>
      </c>
      <c r="D1397" s="29">
        <v>0</v>
      </c>
      <c r="E1397" s="5" t="s">
        <v>1142</v>
      </c>
      <c r="F1397" s="5" t="s">
        <v>1143</v>
      </c>
      <c r="G1397" s="10">
        <v>200</v>
      </c>
    </row>
    <row r="1398" spans="1:7" s="47" customFormat="1" ht="18.75" customHeight="1" x14ac:dyDescent="0.25">
      <c r="A1398" s="85">
        <f>A1397+1</f>
        <v>1273</v>
      </c>
      <c r="B1398" s="67" t="s">
        <v>1318</v>
      </c>
      <c r="C1398" s="5" t="s">
        <v>1005</v>
      </c>
      <c r="D1398" s="29">
        <v>0</v>
      </c>
      <c r="E1398" s="5" t="s">
        <v>1142</v>
      </c>
      <c r="F1398" s="5" t="s">
        <v>1143</v>
      </c>
      <c r="G1398" s="10">
        <v>100</v>
      </c>
    </row>
    <row r="1399" spans="1:7" s="53" customFormat="1" ht="25.5" x14ac:dyDescent="0.2">
      <c r="A1399" s="85">
        <f>A1398+1</f>
        <v>1274</v>
      </c>
      <c r="B1399" s="67" t="s">
        <v>776</v>
      </c>
      <c r="C1399" s="5" t="s">
        <v>1005</v>
      </c>
      <c r="D1399" s="29">
        <v>0</v>
      </c>
      <c r="E1399" s="5" t="s">
        <v>1142</v>
      </c>
      <c r="F1399" s="5" t="s">
        <v>1143</v>
      </c>
      <c r="G1399" s="10">
        <v>1300</v>
      </c>
    </row>
    <row r="1400" spans="1:7" s="47" customFormat="1" ht="40.5" customHeight="1" x14ac:dyDescent="0.25">
      <c r="A1400" s="85">
        <f t="shared" ref="A1400:A1409" si="60">A1399+1</f>
        <v>1275</v>
      </c>
      <c r="B1400" s="67" t="s">
        <v>982</v>
      </c>
      <c r="C1400" s="5" t="s">
        <v>784</v>
      </c>
      <c r="D1400" s="29">
        <v>53</v>
      </c>
      <c r="E1400" s="5" t="s">
        <v>1142</v>
      </c>
      <c r="F1400" s="5" t="s">
        <v>1247</v>
      </c>
      <c r="G1400" s="10">
        <v>500</v>
      </c>
    </row>
    <row r="1401" spans="1:7" s="47" customFormat="1" ht="25.5" x14ac:dyDescent="0.25">
      <c r="A1401" s="85">
        <f t="shared" si="60"/>
        <v>1276</v>
      </c>
      <c r="B1401" s="67" t="s">
        <v>777</v>
      </c>
      <c r="C1401" s="5" t="s">
        <v>1005</v>
      </c>
      <c r="D1401" s="29">
        <v>0</v>
      </c>
      <c r="E1401" s="5" t="s">
        <v>1142</v>
      </c>
      <c r="F1401" s="5" t="s">
        <v>1143</v>
      </c>
      <c r="G1401" s="10">
        <v>1000</v>
      </c>
    </row>
    <row r="1402" spans="1:7" s="47" customFormat="1" ht="25.5" x14ac:dyDescent="0.25">
      <c r="A1402" s="85">
        <f t="shared" si="60"/>
        <v>1277</v>
      </c>
      <c r="B1402" s="67" t="s">
        <v>778</v>
      </c>
      <c r="C1402" s="5" t="s">
        <v>1005</v>
      </c>
      <c r="D1402" s="29">
        <v>0</v>
      </c>
      <c r="E1402" s="5" t="s">
        <v>1142</v>
      </c>
      <c r="F1402" s="5" t="s">
        <v>1143</v>
      </c>
      <c r="G1402" s="10">
        <v>1000</v>
      </c>
    </row>
    <row r="1403" spans="1:7" s="47" customFormat="1" ht="25.5" x14ac:dyDescent="0.25">
      <c r="A1403" s="85">
        <f>A1402+1</f>
        <v>1278</v>
      </c>
      <c r="B1403" s="67" t="s">
        <v>1419</v>
      </c>
      <c r="C1403" s="102" t="s">
        <v>1000</v>
      </c>
      <c r="D1403" s="29">
        <v>0</v>
      </c>
      <c r="E1403" s="5" t="s">
        <v>1142</v>
      </c>
      <c r="F1403" s="5" t="s">
        <v>1143</v>
      </c>
      <c r="G1403" s="154">
        <v>300</v>
      </c>
    </row>
    <row r="1404" spans="1:7" s="47" customFormat="1" ht="25.5" x14ac:dyDescent="0.25">
      <c r="A1404" s="85">
        <f>A1403+1</f>
        <v>1279</v>
      </c>
      <c r="B1404" s="67" t="s">
        <v>1418</v>
      </c>
      <c r="C1404" s="5" t="s">
        <v>1005</v>
      </c>
      <c r="D1404" s="29">
        <v>0</v>
      </c>
      <c r="E1404" s="5" t="s">
        <v>1142</v>
      </c>
      <c r="F1404" s="5" t="s">
        <v>1143</v>
      </c>
      <c r="G1404" s="10">
        <v>1430</v>
      </c>
    </row>
    <row r="1405" spans="1:7" s="47" customFormat="1" ht="25.5" x14ac:dyDescent="0.25">
      <c r="A1405" s="85">
        <f t="shared" si="60"/>
        <v>1280</v>
      </c>
      <c r="B1405" s="67" t="s">
        <v>779</v>
      </c>
      <c r="C1405" s="5" t="s">
        <v>1005</v>
      </c>
      <c r="D1405" s="29">
        <v>0</v>
      </c>
      <c r="E1405" s="5" t="s">
        <v>1142</v>
      </c>
      <c r="F1405" s="5" t="s">
        <v>1143</v>
      </c>
      <c r="G1405" s="10">
        <v>4000</v>
      </c>
    </row>
    <row r="1406" spans="1:7" s="47" customFormat="1" ht="25.5" x14ac:dyDescent="0.25">
      <c r="A1406" s="85">
        <f>A1405+1</f>
        <v>1281</v>
      </c>
      <c r="B1406" s="67" t="s">
        <v>1317</v>
      </c>
      <c r="C1406" s="5" t="s">
        <v>1005</v>
      </c>
      <c r="D1406" s="29">
        <v>0</v>
      </c>
      <c r="E1406" s="5" t="s">
        <v>1142</v>
      </c>
      <c r="F1406" s="5" t="s">
        <v>1143</v>
      </c>
      <c r="G1406" s="10">
        <v>80</v>
      </c>
    </row>
    <row r="1407" spans="1:7" s="47" customFormat="1" ht="25.5" x14ac:dyDescent="0.25">
      <c r="A1407" s="85">
        <f>A1406+1</f>
        <v>1282</v>
      </c>
      <c r="B1407" s="101" t="s">
        <v>933</v>
      </c>
      <c r="C1407" s="5" t="s">
        <v>1005</v>
      </c>
      <c r="D1407" s="29">
        <v>0</v>
      </c>
      <c r="E1407" s="5" t="s">
        <v>1142</v>
      </c>
      <c r="F1407" s="5" t="s">
        <v>1143</v>
      </c>
      <c r="G1407" s="10">
        <v>7600</v>
      </c>
    </row>
    <row r="1408" spans="1:7" s="47" customFormat="1" ht="25.5" x14ac:dyDescent="0.25">
      <c r="A1408" s="85">
        <f t="shared" si="60"/>
        <v>1283</v>
      </c>
      <c r="B1408" s="67" t="s">
        <v>780</v>
      </c>
      <c r="C1408" s="5" t="s">
        <v>1005</v>
      </c>
      <c r="D1408" s="29">
        <v>0</v>
      </c>
      <c r="E1408" s="5" t="s">
        <v>1142</v>
      </c>
      <c r="F1408" s="5" t="s">
        <v>1143</v>
      </c>
      <c r="G1408" s="10">
        <v>8000</v>
      </c>
    </row>
    <row r="1409" spans="1:7" s="47" customFormat="1" ht="38.25" x14ac:dyDescent="0.25">
      <c r="A1409" s="85">
        <f t="shared" si="60"/>
        <v>1284</v>
      </c>
      <c r="B1409" s="67" t="s">
        <v>1002</v>
      </c>
      <c r="C1409" s="5" t="s">
        <v>1005</v>
      </c>
      <c r="D1409" s="29">
        <v>0</v>
      </c>
      <c r="E1409" s="5" t="s">
        <v>1142</v>
      </c>
      <c r="F1409" s="5" t="s">
        <v>1143</v>
      </c>
      <c r="G1409" s="10">
        <v>1400</v>
      </c>
    </row>
    <row r="1410" spans="1:7" s="47" customFormat="1" ht="25.5" x14ac:dyDescent="0.25">
      <c r="A1410" s="85">
        <f>A1409+1</f>
        <v>1285</v>
      </c>
      <c r="B1410" s="67" t="s">
        <v>1004</v>
      </c>
      <c r="C1410" s="5" t="s">
        <v>1005</v>
      </c>
      <c r="D1410" s="29">
        <v>0</v>
      </c>
      <c r="E1410" s="5" t="s">
        <v>1142</v>
      </c>
      <c r="F1410" s="5" t="s">
        <v>1143</v>
      </c>
      <c r="G1410" s="10">
        <v>1600</v>
      </c>
    </row>
    <row r="1411" spans="1:7" s="47" customFormat="1" ht="25.5" x14ac:dyDescent="0.25">
      <c r="A1411" s="85">
        <f>A1410+1</f>
        <v>1286</v>
      </c>
      <c r="B1411" s="67" t="s">
        <v>1295</v>
      </c>
      <c r="C1411" s="5" t="s">
        <v>99</v>
      </c>
      <c r="D1411" s="29">
        <v>3</v>
      </c>
      <c r="E1411" s="5" t="s">
        <v>1142</v>
      </c>
      <c r="F1411" s="5" t="s">
        <v>1143</v>
      </c>
      <c r="G1411" s="10">
        <v>300</v>
      </c>
    </row>
    <row r="1412" spans="1:7" s="47" customFormat="1" ht="25.5" x14ac:dyDescent="0.25">
      <c r="A1412" s="85">
        <f t="shared" ref="A1412:A1416" si="61">A1411+1</f>
        <v>1287</v>
      </c>
      <c r="B1412" s="67" t="s">
        <v>1381</v>
      </c>
      <c r="C1412" s="5" t="s">
        <v>1005</v>
      </c>
      <c r="D1412" s="29">
        <v>0</v>
      </c>
      <c r="E1412" s="5" t="s">
        <v>1142</v>
      </c>
      <c r="F1412" s="5" t="s">
        <v>1143</v>
      </c>
      <c r="G1412" s="10">
        <v>820</v>
      </c>
    </row>
    <row r="1413" spans="1:7" s="47" customFormat="1" ht="38.25" x14ac:dyDescent="0.25">
      <c r="A1413" s="85">
        <f t="shared" si="61"/>
        <v>1288</v>
      </c>
      <c r="B1413" s="101" t="s">
        <v>1420</v>
      </c>
      <c r="C1413" s="102" t="s">
        <v>1000</v>
      </c>
      <c r="D1413" s="29">
        <v>0</v>
      </c>
      <c r="E1413" s="5" t="s">
        <v>1142</v>
      </c>
      <c r="F1413" s="5" t="s">
        <v>1143</v>
      </c>
      <c r="G1413" s="85">
        <v>450</v>
      </c>
    </row>
    <row r="1414" spans="1:7" s="47" customFormat="1" ht="27" customHeight="1" x14ac:dyDescent="0.25">
      <c r="A1414" s="85">
        <f t="shared" si="61"/>
        <v>1289</v>
      </c>
      <c r="B1414" s="67" t="s">
        <v>1428</v>
      </c>
      <c r="C1414" s="5" t="s">
        <v>1005</v>
      </c>
      <c r="D1414" s="29">
        <v>0</v>
      </c>
      <c r="E1414" s="5" t="s">
        <v>1142</v>
      </c>
      <c r="F1414" s="5" t="s">
        <v>1143</v>
      </c>
      <c r="G1414" s="10">
        <v>1700</v>
      </c>
    </row>
    <row r="1415" spans="1:7" s="47" customFormat="1" ht="25.5" x14ac:dyDescent="0.25">
      <c r="A1415" s="85">
        <f t="shared" si="61"/>
        <v>1290</v>
      </c>
      <c r="B1415" s="67" t="s">
        <v>1429</v>
      </c>
      <c r="C1415" s="5" t="s">
        <v>1005</v>
      </c>
      <c r="D1415" s="29">
        <v>0</v>
      </c>
      <c r="E1415" s="5" t="s">
        <v>1142</v>
      </c>
      <c r="F1415" s="5" t="s">
        <v>1143</v>
      </c>
      <c r="G1415" s="10">
        <v>300</v>
      </c>
    </row>
    <row r="1416" spans="1:7" s="47" customFormat="1" ht="38.25" x14ac:dyDescent="0.25">
      <c r="A1416" s="85">
        <f t="shared" si="61"/>
        <v>1291</v>
      </c>
      <c r="B1416" s="67" t="s">
        <v>1433</v>
      </c>
      <c r="C1416" s="102" t="s">
        <v>1292</v>
      </c>
      <c r="D1416" s="29">
        <v>1</v>
      </c>
      <c r="E1416" s="5" t="s">
        <v>1142</v>
      </c>
      <c r="F1416" s="5" t="s">
        <v>1371</v>
      </c>
      <c r="G1416" s="66">
        <v>200</v>
      </c>
    </row>
    <row r="1417" spans="1:7" s="47" customFormat="1" ht="46.5" customHeight="1" x14ac:dyDescent="0.25">
      <c r="A1417" s="209" t="s">
        <v>1506</v>
      </c>
      <c r="B1417" s="129" t="s">
        <v>1507</v>
      </c>
      <c r="C1417" s="5" t="s">
        <v>1005</v>
      </c>
      <c r="D1417" s="29">
        <v>0</v>
      </c>
      <c r="E1417" s="5" t="s">
        <v>1142</v>
      </c>
      <c r="F1417" s="5" t="s">
        <v>1143</v>
      </c>
      <c r="G1417" s="66">
        <v>288</v>
      </c>
    </row>
    <row r="1418" spans="1:7" s="47" customFormat="1" ht="46.5" customHeight="1" x14ac:dyDescent="0.25">
      <c r="A1418" s="209" t="s">
        <v>1508</v>
      </c>
      <c r="B1418" s="129" t="s">
        <v>1509</v>
      </c>
      <c r="C1418" s="5" t="s">
        <v>1005</v>
      </c>
      <c r="D1418" s="29">
        <v>0</v>
      </c>
      <c r="E1418" s="5" t="s">
        <v>1142</v>
      </c>
      <c r="F1418" s="5" t="s">
        <v>1143</v>
      </c>
      <c r="G1418" s="66">
        <v>60</v>
      </c>
    </row>
    <row r="1419" spans="1:7" s="47" customFormat="1" ht="54.75" customHeight="1" x14ac:dyDescent="0.25">
      <c r="A1419" s="209" t="s">
        <v>1554</v>
      </c>
      <c r="B1419" s="67" t="s">
        <v>1556</v>
      </c>
      <c r="C1419" s="5" t="s">
        <v>1292</v>
      </c>
      <c r="D1419" s="29">
        <v>2</v>
      </c>
      <c r="E1419" s="5" t="s">
        <v>1557</v>
      </c>
      <c r="F1419" s="5" t="s">
        <v>1143</v>
      </c>
      <c r="G1419" s="29">
        <v>268.8</v>
      </c>
    </row>
    <row r="1420" spans="1:7" s="47" customFormat="1" ht="41.25" customHeight="1" x14ac:dyDescent="0.25">
      <c r="A1420" s="209" t="s">
        <v>1555</v>
      </c>
      <c r="B1420" s="67" t="s">
        <v>1558</v>
      </c>
      <c r="C1420" s="5" t="s">
        <v>1292</v>
      </c>
      <c r="D1420" s="29">
        <v>1</v>
      </c>
      <c r="E1420" s="5" t="s">
        <v>1557</v>
      </c>
      <c r="F1420" s="5" t="s">
        <v>1143</v>
      </c>
      <c r="G1420" s="94">
        <v>89.6</v>
      </c>
    </row>
    <row r="1421" spans="1:7" s="1" customFormat="1" ht="18.75" customHeight="1" x14ac:dyDescent="0.3">
      <c r="A1421" s="233" t="s">
        <v>1273</v>
      </c>
      <c r="B1421" s="234"/>
      <c r="C1421" s="234"/>
      <c r="D1421" s="234"/>
      <c r="E1421" s="237"/>
      <c r="F1421" s="185"/>
      <c r="G1421" s="197">
        <f>SUM(G1422:G1430)</f>
        <v>7942.920000000001</v>
      </c>
    </row>
    <row r="1422" spans="1:7" s="47" customFormat="1" ht="25.5" x14ac:dyDescent="0.25">
      <c r="A1422" s="85">
        <f>A1416+1</f>
        <v>1292</v>
      </c>
      <c r="B1422" s="67" t="s">
        <v>910</v>
      </c>
      <c r="C1422" s="5" t="s">
        <v>1005</v>
      </c>
      <c r="D1422" s="29">
        <v>0</v>
      </c>
      <c r="E1422" s="5" t="s">
        <v>1142</v>
      </c>
      <c r="F1422" s="5" t="s">
        <v>1143</v>
      </c>
      <c r="G1422" s="10">
        <v>3300.0000000000005</v>
      </c>
    </row>
    <row r="1423" spans="1:7" s="47" customFormat="1" x14ac:dyDescent="0.25">
      <c r="A1423" s="85">
        <f t="shared" ref="A1423:A1429" si="62">A1422+1</f>
        <v>1293</v>
      </c>
      <c r="B1423" s="67" t="s">
        <v>781</v>
      </c>
      <c r="C1423" s="5" t="s">
        <v>1005</v>
      </c>
      <c r="D1423" s="29">
        <v>0</v>
      </c>
      <c r="E1423" s="5" t="s">
        <v>1142</v>
      </c>
      <c r="F1423" s="5" t="s">
        <v>1247</v>
      </c>
      <c r="G1423" s="10">
        <v>73.920000000000016</v>
      </c>
    </row>
    <row r="1424" spans="1:7" s="47" customFormat="1" ht="50.25" customHeight="1" x14ac:dyDescent="0.25">
      <c r="A1424" s="85">
        <f t="shared" si="62"/>
        <v>1294</v>
      </c>
      <c r="B1424" s="95" t="s">
        <v>782</v>
      </c>
      <c r="C1424" s="5" t="s">
        <v>1005</v>
      </c>
      <c r="D1424" s="29">
        <v>0</v>
      </c>
      <c r="E1424" s="5" t="s">
        <v>1142</v>
      </c>
      <c r="F1424" s="5" t="s">
        <v>1143</v>
      </c>
      <c r="G1424" s="10">
        <v>880.00000000000011</v>
      </c>
    </row>
    <row r="1425" spans="1:25" s="47" customFormat="1" ht="18.75" customHeight="1" x14ac:dyDescent="0.25">
      <c r="A1425" s="85">
        <f t="shared" si="62"/>
        <v>1295</v>
      </c>
      <c r="B1425" s="95" t="s">
        <v>1064</v>
      </c>
      <c r="C1425" s="5" t="s">
        <v>784</v>
      </c>
      <c r="D1425" s="29">
        <v>60</v>
      </c>
      <c r="E1425" s="5" t="s">
        <v>1142</v>
      </c>
      <c r="F1425" s="5" t="s">
        <v>1143</v>
      </c>
      <c r="G1425" s="10">
        <v>275</v>
      </c>
    </row>
    <row r="1426" spans="1:25" s="47" customFormat="1" ht="74.25" customHeight="1" x14ac:dyDescent="0.25">
      <c r="A1426" s="85">
        <f t="shared" si="62"/>
        <v>1296</v>
      </c>
      <c r="B1426" s="67" t="s">
        <v>1421</v>
      </c>
      <c r="C1426" s="102" t="s">
        <v>1000</v>
      </c>
      <c r="D1426" s="29">
        <v>0</v>
      </c>
      <c r="E1426" s="5" t="s">
        <v>1142</v>
      </c>
      <c r="F1426" s="5" t="s">
        <v>1143</v>
      </c>
      <c r="G1426" s="10">
        <v>583</v>
      </c>
    </row>
    <row r="1427" spans="1:25" s="46" customFormat="1" ht="121.5" customHeight="1" x14ac:dyDescent="0.25">
      <c r="A1427" s="216">
        <f>A1426+1</f>
        <v>1297</v>
      </c>
      <c r="B1427" s="189" t="s">
        <v>1422</v>
      </c>
      <c r="C1427" s="190" t="s">
        <v>1005</v>
      </c>
      <c r="D1427" s="191">
        <v>0</v>
      </c>
      <c r="E1427" s="190" t="s">
        <v>1142</v>
      </c>
      <c r="F1427" s="190" t="s">
        <v>1247</v>
      </c>
      <c r="G1427" s="194">
        <v>351</v>
      </c>
      <c r="H1427" s="163"/>
      <c r="I1427" s="163"/>
      <c r="J1427" s="163"/>
      <c r="K1427" s="163"/>
      <c r="L1427" s="163"/>
      <c r="M1427" s="163"/>
      <c r="N1427" s="163"/>
      <c r="O1427" s="163"/>
      <c r="P1427" s="163"/>
      <c r="Q1427" s="163"/>
      <c r="R1427" s="163"/>
      <c r="S1427" s="163"/>
      <c r="T1427" s="163"/>
      <c r="U1427" s="163"/>
      <c r="V1427" s="163"/>
      <c r="W1427" s="163"/>
      <c r="X1427" s="163"/>
      <c r="Y1427" s="163"/>
    </row>
    <row r="1428" spans="1:25" s="47" customFormat="1" ht="30.75" customHeight="1" x14ac:dyDescent="0.25">
      <c r="A1428" s="85">
        <f>A1427+1</f>
        <v>1298</v>
      </c>
      <c r="B1428" s="95" t="s">
        <v>845</v>
      </c>
      <c r="C1428" s="5" t="s">
        <v>1005</v>
      </c>
      <c r="D1428" s="29">
        <v>0</v>
      </c>
      <c r="E1428" s="5" t="s">
        <v>1142</v>
      </c>
      <c r="F1428" s="5" t="s">
        <v>1143</v>
      </c>
      <c r="G1428" s="10">
        <v>880.00000000000011</v>
      </c>
    </row>
    <row r="1429" spans="1:25" s="47" customFormat="1" ht="19.5" customHeight="1" x14ac:dyDescent="0.25">
      <c r="A1429" s="85">
        <f t="shared" si="62"/>
        <v>1299</v>
      </c>
      <c r="B1429" s="95" t="s">
        <v>783</v>
      </c>
      <c r="C1429" s="5" t="s">
        <v>1005</v>
      </c>
      <c r="D1429" s="29">
        <v>0</v>
      </c>
      <c r="E1429" s="5" t="s">
        <v>1142</v>
      </c>
      <c r="F1429" s="5" t="s">
        <v>1143</v>
      </c>
      <c r="G1429" s="10">
        <v>1430.0000000000002</v>
      </c>
    </row>
    <row r="1430" spans="1:25" s="47" customFormat="1" ht="39" customHeight="1" x14ac:dyDescent="0.25">
      <c r="A1430" s="209" t="s">
        <v>1489</v>
      </c>
      <c r="B1430" s="156" t="s">
        <v>1490</v>
      </c>
      <c r="C1430" s="5" t="s">
        <v>1005</v>
      </c>
      <c r="D1430" s="29">
        <v>0</v>
      </c>
      <c r="E1430" s="5" t="s">
        <v>1142</v>
      </c>
      <c r="F1430" s="5" t="s">
        <v>1143</v>
      </c>
      <c r="G1430" s="10">
        <v>170</v>
      </c>
    </row>
    <row r="1431" spans="1:25" s="1" customFormat="1" ht="21.75" customHeight="1" x14ac:dyDescent="0.3">
      <c r="A1431" s="233" t="s">
        <v>1274</v>
      </c>
      <c r="B1431" s="234"/>
      <c r="C1431" s="234"/>
      <c r="D1431" s="234"/>
      <c r="E1431" s="237"/>
      <c r="F1431" s="185"/>
      <c r="G1431" s="197">
        <f>SUM(G1432:G1438)</f>
        <v>5635</v>
      </c>
    </row>
    <row r="1432" spans="1:25" s="47" customFormat="1" ht="126" customHeight="1" x14ac:dyDescent="0.25">
      <c r="A1432" s="138">
        <f>A1429+1</f>
        <v>1300</v>
      </c>
      <c r="B1432" s="139" t="s">
        <v>1403</v>
      </c>
      <c r="C1432" s="140" t="s">
        <v>1005</v>
      </c>
      <c r="D1432" s="155">
        <v>0</v>
      </c>
      <c r="E1432" s="140" t="s">
        <v>1275</v>
      </c>
      <c r="F1432" s="140" t="s">
        <v>1143</v>
      </c>
      <c r="G1432" s="10">
        <v>1500</v>
      </c>
    </row>
    <row r="1433" spans="1:25" s="47" customFormat="1" ht="28.5" customHeight="1" x14ac:dyDescent="0.25">
      <c r="A1433" s="141">
        <f>A1432+1</f>
        <v>1301</v>
      </c>
      <c r="B1433" s="139" t="s">
        <v>1321</v>
      </c>
      <c r="C1433" s="140" t="s">
        <v>1005</v>
      </c>
      <c r="D1433" s="155">
        <v>0</v>
      </c>
      <c r="E1433" s="140" t="s">
        <v>1275</v>
      </c>
      <c r="F1433" s="140" t="s">
        <v>1143</v>
      </c>
      <c r="G1433" s="10">
        <v>560</v>
      </c>
    </row>
    <row r="1434" spans="1:25" s="3" customFormat="1" ht="35.25" customHeight="1" x14ac:dyDescent="0.25">
      <c r="A1434" s="152">
        <f>A1433+1</f>
        <v>1302</v>
      </c>
      <c r="B1434" s="139" t="s">
        <v>1404</v>
      </c>
      <c r="C1434" s="140" t="s">
        <v>1005</v>
      </c>
      <c r="D1434" s="155">
        <v>0</v>
      </c>
      <c r="E1434" s="140" t="s">
        <v>1275</v>
      </c>
      <c r="F1434" s="140" t="s">
        <v>1143</v>
      </c>
      <c r="G1434" s="10">
        <v>780</v>
      </c>
    </row>
    <row r="1435" spans="1:25" ht="38.25" customHeight="1" x14ac:dyDescent="0.25">
      <c r="A1435" s="152">
        <f t="shared" ref="A1435:A1438" si="63">A1434+1</f>
        <v>1303</v>
      </c>
      <c r="B1435" s="95" t="s">
        <v>1405</v>
      </c>
      <c r="C1435" s="5" t="s">
        <v>1005</v>
      </c>
      <c r="D1435" s="29">
        <v>0</v>
      </c>
      <c r="E1435" s="5" t="s">
        <v>1275</v>
      </c>
      <c r="F1435" s="5" t="s">
        <v>1143</v>
      </c>
      <c r="G1435" s="10">
        <v>800</v>
      </c>
    </row>
    <row r="1436" spans="1:25" ht="21.75" customHeight="1" x14ac:dyDescent="0.25">
      <c r="A1436" s="152">
        <f t="shared" si="63"/>
        <v>1304</v>
      </c>
      <c r="B1436" s="95" t="s">
        <v>1442</v>
      </c>
      <c r="C1436" s="5" t="s">
        <v>1005</v>
      </c>
      <c r="D1436" s="29">
        <v>0</v>
      </c>
      <c r="E1436" s="5" t="s">
        <v>1275</v>
      </c>
      <c r="F1436" s="5" t="s">
        <v>1143</v>
      </c>
      <c r="G1436" s="10">
        <v>250</v>
      </c>
    </row>
    <row r="1437" spans="1:25" ht="25.5" x14ac:dyDescent="0.25">
      <c r="A1437" s="152">
        <f t="shared" si="63"/>
        <v>1305</v>
      </c>
      <c r="B1437" s="95" t="s">
        <v>1443</v>
      </c>
      <c r="C1437" s="5" t="s">
        <v>1005</v>
      </c>
      <c r="D1437" s="29">
        <v>0</v>
      </c>
      <c r="E1437" s="5" t="s">
        <v>1275</v>
      </c>
      <c r="F1437" s="5" t="s">
        <v>1143</v>
      </c>
      <c r="G1437" s="10">
        <v>1700</v>
      </c>
    </row>
    <row r="1438" spans="1:25" ht="25.5" x14ac:dyDescent="0.25">
      <c r="A1438" s="152">
        <f t="shared" si="63"/>
        <v>1306</v>
      </c>
      <c r="B1438" s="95" t="s">
        <v>1444</v>
      </c>
      <c r="C1438" s="5" t="s">
        <v>1005</v>
      </c>
      <c r="D1438" s="29">
        <v>0</v>
      </c>
      <c r="E1438" s="5" t="s">
        <v>1275</v>
      </c>
      <c r="F1438" s="5" t="s">
        <v>1143</v>
      </c>
      <c r="G1438" s="10">
        <v>45</v>
      </c>
    </row>
    <row r="1439" spans="1:25" ht="23.25" customHeight="1" x14ac:dyDescent="0.25">
      <c r="A1439" s="68"/>
      <c r="B1439" s="39"/>
      <c r="C1439" s="19"/>
      <c r="D1439" s="31"/>
      <c r="E1439" s="19"/>
      <c r="F1439" s="19"/>
      <c r="G1439" s="218">
        <f t="shared" ref="G1439" si="64">G1431+G1421+G1396+G1386+G1384+G1372+G1353+G1337+G1328+G1323+G1314+G1309+G1306+G1304+G1299+G1294+G1284+G1281+G1224+G1220+G1210+G1206+G1171+G1159+G1129+G1097+G1093+G805+G803+G771+G756+G722+G688+G667+G654+G649+G642+G635+G624+G536+G533+G531+G529+G515+G477+G458+G449+G419+G413+G403+G379+G368+G358+G340+G278+G263+G218+G190+G183+G161+G137+G123+G113+G87+G61+G49+G24+G12</f>
        <v>19590697.999809939</v>
      </c>
    </row>
    <row r="1440" spans="1:25" ht="23.25" customHeight="1" x14ac:dyDescent="0.25">
      <c r="A1440" s="68"/>
      <c r="B1440" s="39"/>
      <c r="C1440" s="19"/>
      <c r="D1440" s="31"/>
      <c r="E1440" s="19"/>
      <c r="F1440" s="19"/>
      <c r="G1440" s="12"/>
    </row>
    <row r="1441" spans="1:7" x14ac:dyDescent="0.25">
      <c r="A1441" s="68"/>
      <c r="B1441" s="39"/>
      <c r="C1441" s="19"/>
      <c r="D1441" s="31"/>
      <c r="E1441" s="19"/>
      <c r="F1441" s="19"/>
      <c r="G1441" s="12"/>
    </row>
    <row r="1442" spans="1:7" ht="40.5" customHeight="1" x14ac:dyDescent="0.25">
      <c r="A1442" s="69"/>
      <c r="B1442" s="229" t="s">
        <v>1487</v>
      </c>
      <c r="C1442" s="229"/>
      <c r="D1442" s="143"/>
      <c r="E1442" s="142"/>
      <c r="F1442" s="144" t="s">
        <v>1296</v>
      </c>
      <c r="G1442" s="145"/>
    </row>
    <row r="1443" spans="1:7" ht="20.25" x14ac:dyDescent="0.25">
      <c r="A1443" s="69"/>
      <c r="B1443" s="40"/>
      <c r="C1443" s="20"/>
      <c r="D1443" s="32"/>
      <c r="E1443" s="20"/>
      <c r="G1443" s="22"/>
    </row>
    <row r="1444" spans="1:7" ht="20.25" x14ac:dyDescent="0.25">
      <c r="A1444" s="69"/>
      <c r="B1444" s="40"/>
      <c r="C1444" s="20"/>
      <c r="D1444" s="32"/>
      <c r="E1444" s="20"/>
      <c r="F1444" s="24"/>
      <c r="G1444" s="22"/>
    </row>
    <row r="1445" spans="1:7" ht="20.25" x14ac:dyDescent="0.25">
      <c r="A1445" s="69"/>
      <c r="B1445" s="41"/>
      <c r="C1445" s="19"/>
      <c r="D1445" s="33"/>
      <c r="E1445" s="19"/>
      <c r="F1445" s="24"/>
      <c r="G1445" s="22"/>
    </row>
    <row r="1446" spans="1:7" x14ac:dyDescent="0.25">
      <c r="B1446" s="41"/>
      <c r="C1446" s="19"/>
      <c r="D1446" s="31"/>
      <c r="E1446" s="19"/>
      <c r="F1446" s="14"/>
      <c r="G1446" s="25"/>
    </row>
    <row r="1447" spans="1:7" x14ac:dyDescent="0.25">
      <c r="B1447" s="42" t="s">
        <v>1488</v>
      </c>
      <c r="F1447" s="19"/>
    </row>
  </sheetData>
  <mergeCells count="81">
    <mergeCell ref="A1384:F1384"/>
    <mergeCell ref="A1431:E1431"/>
    <mergeCell ref="A1337:F1337"/>
    <mergeCell ref="A1353:E1353"/>
    <mergeCell ref="A1372:F1372"/>
    <mergeCell ref="A1386:B1386"/>
    <mergeCell ref="A1396:E1396"/>
    <mergeCell ref="A1421:E1421"/>
    <mergeCell ref="A1328:F1328"/>
    <mergeCell ref="A1210:B1210"/>
    <mergeCell ref="A1224:F1224"/>
    <mergeCell ref="A1281:B1281"/>
    <mergeCell ref="A1284:E1284"/>
    <mergeCell ref="A1294:B1294"/>
    <mergeCell ref="A1299:B1299"/>
    <mergeCell ref="A1304:B1304"/>
    <mergeCell ref="A1306:B1306"/>
    <mergeCell ref="A1309:E1309"/>
    <mergeCell ref="A1314:F1314"/>
    <mergeCell ref="A1323:E1323"/>
    <mergeCell ref="A1170:E1170"/>
    <mergeCell ref="A1171:E1171"/>
    <mergeCell ref="A1205:F1205"/>
    <mergeCell ref="A1206:B1206"/>
    <mergeCell ref="A1220:F1220"/>
    <mergeCell ref="A1159:B1159"/>
    <mergeCell ref="A667:B667"/>
    <mergeCell ref="A722:D722"/>
    <mergeCell ref="A755:F755"/>
    <mergeCell ref="A756:F756"/>
    <mergeCell ref="A771:F771"/>
    <mergeCell ref="A803:E803"/>
    <mergeCell ref="A805:E805"/>
    <mergeCell ref="A1093:B1093"/>
    <mergeCell ref="A1097:B1097"/>
    <mergeCell ref="A1129:F1129"/>
    <mergeCell ref="A1158:B1158"/>
    <mergeCell ref="A654:B654"/>
    <mergeCell ref="A515:B515"/>
    <mergeCell ref="A529:B529"/>
    <mergeCell ref="A531:B531"/>
    <mergeCell ref="A533:B533"/>
    <mergeCell ref="A536:F536"/>
    <mergeCell ref="A624:B624"/>
    <mergeCell ref="A635:B635"/>
    <mergeCell ref="A642:B642"/>
    <mergeCell ref="A649:B649"/>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123:D123"/>
    <mergeCell ref="A137:B137"/>
    <mergeCell ref="A160:B160"/>
    <mergeCell ref="A161:B161"/>
    <mergeCell ref="A218:E218"/>
    <mergeCell ref="B1442:C1442"/>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2025-05-13T10:18:23Z</dcterms:modified>
</cp:coreProperties>
</file>